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27"/>
  <workbookPr filterPrivacy="1" defaultThemeVersion="124226"/>
  <xr:revisionPtr revIDLastSave="0" documentId="8_{40AACA96-0CD0-9247-AB82-362DC14CAD63}" xr6:coauthVersionLast="47" xr6:coauthVersionMax="47" xr10:uidLastSave="{00000000-0000-0000-0000-000000000000}"/>
  <bookViews>
    <workbookView xWindow="0" yWindow="500" windowWidth="28800" windowHeight="16280"/>
  </bookViews>
  <sheets>
    <sheet name="2025 İPC" sheetId="1" r:id="rId1"/>
  </sheets>
  <definedNames>
    <definedName name="_GoBack" localSheetId="0">'2025 İPC'!$B$21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 l="1"/>
  <c r="D79" i="1"/>
  <c r="D78" i="1"/>
  <c r="K78" i="1"/>
  <c r="D76" i="1"/>
  <c r="G76" i="1" s="1"/>
  <c r="D75" i="1"/>
  <c r="E75" i="1" s="1"/>
  <c r="D74" i="1"/>
  <c r="G74" i="1"/>
  <c r="D73" i="1"/>
  <c r="D72" i="1"/>
  <c r="D70" i="1"/>
  <c r="D64" i="1"/>
  <c r="G64" i="1" s="1"/>
  <c r="F64" i="1"/>
  <c r="D63" i="1"/>
  <c r="I63" i="1" s="1"/>
  <c r="D62" i="1"/>
  <c r="G62" i="1"/>
  <c r="D61" i="1"/>
  <c r="M61" i="1"/>
  <c r="D55" i="1"/>
  <c r="D54" i="1"/>
  <c r="I54" i="1" s="1"/>
  <c r="D53" i="1"/>
  <c r="E53" i="1" s="1"/>
  <c r="D52" i="1"/>
  <c r="K52" i="1" s="1"/>
  <c r="D51" i="1"/>
  <c r="J51" i="1" s="1"/>
  <c r="D50" i="1"/>
  <c r="D44" i="1"/>
  <c r="E44" i="1" s="1"/>
  <c r="D43" i="1"/>
  <c r="J43" i="1" s="1"/>
  <c r="D42" i="1"/>
  <c r="K42" i="1" s="1"/>
  <c r="D41" i="1"/>
  <c r="M41" i="1" s="1"/>
  <c r="D33" i="1"/>
  <c r="H33" i="1" s="1"/>
  <c r="D31" i="1"/>
  <c r="D29" i="1"/>
  <c r="F29" i="1" s="1"/>
  <c r="D28" i="1"/>
  <c r="E28" i="1" s="1"/>
  <c r="K28" i="1"/>
  <c r="D27" i="1"/>
  <c r="G27" i="1" s="1"/>
  <c r="D21" i="1"/>
  <c r="M21" i="1" s="1"/>
  <c r="D20" i="1"/>
  <c r="E20" i="1"/>
  <c r="D19" i="1"/>
  <c r="J19" i="1"/>
  <c r="D18" i="1"/>
  <c r="L18" i="1" s="1"/>
  <c r="H18" i="1"/>
  <c r="D17" i="1"/>
  <c r="L17" i="1"/>
  <c r="D16" i="1"/>
  <c r="D12" i="1"/>
  <c r="D11" i="1"/>
  <c r="D10" i="1"/>
  <c r="L10" i="1" s="1"/>
  <c r="G10" i="1"/>
  <c r="D9" i="1"/>
  <c r="H9" i="1" s="1"/>
  <c r="D7" i="1"/>
  <c r="G8" i="1" s="1"/>
  <c r="F79" i="1"/>
  <c r="K73" i="1"/>
  <c r="M72" i="1"/>
  <c r="M70" i="1"/>
  <c r="J63" i="1"/>
  <c r="L55" i="1"/>
  <c r="H54" i="1"/>
  <c r="I33" i="1"/>
  <c r="G31" i="1"/>
  <c r="F16" i="1"/>
  <c r="J12" i="1"/>
  <c r="I11" i="1"/>
  <c r="J73" i="1"/>
  <c r="M73" i="1"/>
  <c r="F72" i="1"/>
  <c r="E72" i="1"/>
  <c r="H70" i="1"/>
  <c r="K70" i="1"/>
  <c r="G55" i="1"/>
  <c r="J50" i="1"/>
  <c r="G50" i="1"/>
  <c r="J44" i="1"/>
  <c r="K43" i="1"/>
  <c r="J42" i="1"/>
  <c r="I42" i="1"/>
  <c r="K33" i="1"/>
  <c r="M31" i="1"/>
  <c r="E31" i="1"/>
  <c r="L29" i="1"/>
  <c r="M8" i="1"/>
  <c r="H51" i="1"/>
  <c r="M42" i="1"/>
  <c r="G33" i="1"/>
  <c r="I73" i="1"/>
  <c r="G73" i="1"/>
  <c r="H31" i="1"/>
  <c r="I31" i="1"/>
  <c r="H74" i="1"/>
  <c r="E73" i="1"/>
  <c r="H73" i="1"/>
  <c r="M43" i="1"/>
  <c r="M33" i="1"/>
  <c r="F28" i="1"/>
  <c r="J27" i="1"/>
  <c r="H20" i="1"/>
  <c r="M11" i="1"/>
  <c r="E11" i="1"/>
  <c r="J11" i="1"/>
  <c r="J8" i="1"/>
  <c r="H8" i="1"/>
  <c r="F8" i="1"/>
  <c r="K8" i="1"/>
  <c r="E8" i="1"/>
  <c r="I8" i="1"/>
  <c r="L8" i="1"/>
  <c r="L31" i="1"/>
  <c r="K50" i="1"/>
  <c r="F73" i="1"/>
  <c r="E43" i="1"/>
  <c r="E50" i="1"/>
  <c r="M17" i="1"/>
  <c r="G70" i="1"/>
  <c r="M64" i="1"/>
  <c r="E70" i="1"/>
  <c r="I70" i="1"/>
  <c r="I28" i="1"/>
  <c r="F70" i="1"/>
  <c r="J29" i="1"/>
  <c r="J72" i="1"/>
  <c r="L33" i="1"/>
  <c r="H43" i="1"/>
  <c r="H44" i="1"/>
  <c r="J70" i="1"/>
  <c r="G72" i="1"/>
  <c r="H50" i="1"/>
  <c r="F17" i="1"/>
  <c r="K41" i="1"/>
  <c r="M50" i="1"/>
  <c r="L50" i="1"/>
  <c r="F50" i="1"/>
  <c r="K72" i="1"/>
  <c r="I50" i="1"/>
  <c r="G28" i="1"/>
  <c r="H72" i="1"/>
  <c r="L70" i="1"/>
  <c r="L72" i="1"/>
  <c r="L73" i="1"/>
  <c r="M28" i="1"/>
  <c r="E62" i="1"/>
  <c r="H41" i="1"/>
  <c r="F19" i="1"/>
  <c r="M19" i="1"/>
  <c r="I19" i="1"/>
  <c r="F11" i="1"/>
  <c r="J79" i="1"/>
  <c r="H79" i="1"/>
  <c r="E78" i="1"/>
  <c r="J9" i="1"/>
  <c r="L62" i="1"/>
  <c r="L54" i="1"/>
  <c r="I55" i="1"/>
  <c r="L11" i="1"/>
  <c r="F55" i="1"/>
  <c r="H19" i="1"/>
  <c r="L19" i="1"/>
  <c r="K16" i="1"/>
  <c r="G29" i="1"/>
  <c r="G16" i="1"/>
  <c r="K31" i="1"/>
  <c r="G63" i="1"/>
  <c r="H55" i="1"/>
  <c r="E55" i="1"/>
  <c r="K76" i="1"/>
  <c r="H63" i="1"/>
  <c r="K79" i="1"/>
  <c r="J31" i="1"/>
  <c r="J55" i="1"/>
  <c r="F51" i="1"/>
  <c r="K62" i="1"/>
  <c r="E51" i="1"/>
  <c r="F31" i="1"/>
  <c r="I16" i="1"/>
  <c r="I72" i="1"/>
  <c r="M10" i="1"/>
  <c r="G75" i="1"/>
  <c r="M62" i="1"/>
  <c r="D93" i="1"/>
  <c r="G79" i="1"/>
  <c r="H11" i="1"/>
  <c r="E79" i="1"/>
  <c r="I79" i="1"/>
  <c r="K17" i="1"/>
  <c r="E16" i="1"/>
  <c r="K61" i="1"/>
  <c r="G19" i="1"/>
  <c r="E17" i="1"/>
  <c r="K54" i="1"/>
  <c r="L61" i="1"/>
  <c r="H16" i="1"/>
  <c r="M16" i="1"/>
  <c r="M51" i="1"/>
  <c r="F62" i="1"/>
  <c r="M20" i="1"/>
  <c r="L16" i="1"/>
  <c r="H17" i="1"/>
  <c r="I78" i="1"/>
  <c r="J62" i="1"/>
  <c r="J16" i="1"/>
  <c r="K55" i="1"/>
  <c r="I62" i="1"/>
  <c r="G51" i="1"/>
  <c r="L79" i="1"/>
  <c r="E54" i="1"/>
  <c r="M79" i="1"/>
  <c r="G17" i="1"/>
  <c r="E19" i="1"/>
  <c r="H52" i="1"/>
  <c r="G54" i="1"/>
  <c r="M55" i="1"/>
  <c r="D90" i="1"/>
  <c r="H62" i="1"/>
  <c r="K11" i="1"/>
  <c r="K19" i="1"/>
  <c r="M76" i="1"/>
  <c r="M12" i="1"/>
  <c r="G11" i="1"/>
  <c r="I17" i="1"/>
  <c r="G43" i="1"/>
  <c r="H78" i="1"/>
  <c r="G44" i="1"/>
  <c r="L28" i="1"/>
  <c r="L20" i="1"/>
  <c r="J17" i="1"/>
  <c r="M78" i="1"/>
  <c r="M74" i="1"/>
  <c r="I74" i="1"/>
  <c r="I10" i="1"/>
  <c r="L78" i="1"/>
  <c r="K29" i="1"/>
  <c r="K44" i="1"/>
  <c r="I20" i="1"/>
  <c r="F20" i="1"/>
  <c r="H29" i="1"/>
  <c r="K20" i="1"/>
  <c r="K64" i="1"/>
  <c r="I44" i="1"/>
  <c r="K74" i="1"/>
  <c r="F44" i="1"/>
  <c r="F74" i="1"/>
  <c r="E29" i="1"/>
  <c r="L44" i="1"/>
  <c r="I64" i="1"/>
  <c r="J20" i="1"/>
  <c r="K10" i="1"/>
  <c r="L74" i="1"/>
  <c r="I29" i="1"/>
  <c r="M29" i="1"/>
  <c r="G20" i="1"/>
  <c r="E74" i="1"/>
  <c r="J64" i="1"/>
  <c r="E64" i="1"/>
  <c r="J74" i="1"/>
  <c r="J78" i="1"/>
  <c r="G78" i="1"/>
  <c r="F78" i="1"/>
  <c r="M44" i="1"/>
  <c r="J28" i="1"/>
  <c r="F18" i="1" l="1"/>
  <c r="I18" i="1"/>
  <c r="I41" i="1"/>
  <c r="F9" i="1"/>
  <c r="H76" i="1"/>
  <c r="L53" i="1"/>
  <c r="L27" i="1"/>
  <c r="J18" i="1"/>
  <c r="K53" i="1"/>
  <c r="G41" i="1"/>
  <c r="F27" i="1"/>
  <c r="G42" i="1"/>
  <c r="I53" i="1"/>
  <c r="I27" i="1"/>
  <c r="H10" i="1"/>
  <c r="H28" i="1"/>
  <c r="L64" i="1"/>
  <c r="J76" i="1"/>
  <c r="G52" i="1"/>
  <c r="K51" i="1"/>
  <c r="M54" i="1"/>
  <c r="I76" i="1"/>
  <c r="I75" i="1"/>
  <c r="G53" i="1"/>
  <c r="H64" i="1"/>
  <c r="H53" i="1"/>
  <c r="H27" i="1"/>
  <c r="J33" i="1"/>
  <c r="J75" i="1"/>
  <c r="J41" i="1"/>
  <c r="F54" i="1"/>
  <c r="E27" i="1"/>
  <c r="F41" i="1"/>
  <c r="E52" i="1"/>
  <c r="J52" i="1"/>
  <c r="G9" i="1"/>
  <c r="G18" i="1"/>
  <c r="F52" i="1"/>
  <c r="M9" i="1"/>
  <c r="L42" i="1"/>
  <c r="L52" i="1"/>
  <c r="F10" i="1"/>
  <c r="F53" i="1"/>
  <c r="J10" i="1"/>
  <c r="K9" i="1"/>
  <c r="J54" i="1"/>
  <c r="M18" i="1"/>
  <c r="E63" i="1"/>
  <c r="L41" i="1"/>
  <c r="E41" i="1"/>
  <c r="H42" i="1"/>
  <c r="E33" i="1"/>
  <c r="L75" i="1"/>
  <c r="I43" i="1"/>
  <c r="L63" i="1"/>
  <c r="I9" i="1"/>
  <c r="F42" i="1"/>
  <c r="E18" i="1"/>
  <c r="K18" i="1"/>
  <c r="M52" i="1"/>
  <c r="E9" i="1"/>
  <c r="F43" i="1"/>
  <c r="M27" i="1"/>
  <c r="L9" i="1"/>
  <c r="F63" i="1"/>
  <c r="K63" i="1"/>
  <c r="L43" i="1"/>
  <c r="E42" i="1"/>
  <c r="F33" i="1"/>
  <c r="K21" i="1"/>
  <c r="M75" i="1"/>
  <c r="L51" i="1"/>
  <c r="H75" i="1"/>
  <c r="I52" i="1"/>
  <c r="K27" i="1"/>
  <c r="M63" i="1"/>
  <c r="E10" i="1"/>
  <c r="F76" i="1"/>
  <c r="E76" i="1"/>
  <c r="I51" i="1"/>
  <c r="M53" i="1"/>
  <c r="K75" i="1"/>
  <c r="F75" i="1"/>
  <c r="L76" i="1"/>
  <c r="J53" i="1"/>
  <c r="L21" i="1"/>
</calcChain>
</file>

<file path=xl/sharedStrings.xml><?xml version="1.0" encoding="utf-8"?>
<sst xmlns="http://schemas.openxmlformats.org/spreadsheetml/2006/main" count="292" uniqueCount="132">
  <si>
    <t>Kanun Maddesi</t>
  </si>
  <si>
    <t>Kanun Maddesinde Sözü Edilen Fiil</t>
  </si>
  <si>
    <t>Açıklamalar</t>
  </si>
  <si>
    <t>MADDE 4 - İşverenin genel yükümlülüğü</t>
  </si>
  <si>
    <t>26/1-a</t>
  </si>
  <si>
    <t>4/1-a</t>
  </si>
  <si>
    <t>İş sağlığı ve güvenliğiyle ilgili tedbir almamak, organizasyonu yapmamak, gerekli araç ve gereçleri sağlamamak, sağlık ve güvenlik tedbirlerini değişen şartlara uygun hale getirmemek ve mevcut durumun iyileştirilmesi için çalışmalar yapmamak.</t>
  </si>
  <si>
    <t>MADDE 6 - İş sağlığı ve güvenliği hizmetleri</t>
  </si>
  <si>
    <t>26/1-b</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</si>
  <si>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</si>
  <si>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</si>
  <si>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</si>
  <si>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</si>
  <si>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t>MADDE 8 - İşyeri hekimleri ve iş güvenliği uzmanları</t>
  </si>
  <si>
    <t>26/1-c</t>
  </si>
  <si>
    <r>
      <t xml:space="preserve">8/1 </t>
    </r>
    <r>
      <rPr>
        <sz val="9"/>
        <color indexed="8"/>
        <rFont val="Times New Roman"/>
        <family val="1"/>
        <charset val="162"/>
      </rPr>
      <t>İş güvenliği uzmanlarının ve işyeri hekimlerinin hak ve yetkilerini kısıtlamak.</t>
    </r>
  </si>
  <si>
    <r>
      <t>8/6</t>
    </r>
    <r>
      <rPr>
        <b/>
        <sz val="9"/>
        <color indexed="9"/>
        <rFont val="Times New Roman"/>
        <family val="1"/>
        <charset val="162"/>
      </rPr>
      <t>.</t>
    </r>
    <r>
      <rPr>
        <sz val="9"/>
        <color indexed="8"/>
        <rFont val="Times New Roman"/>
        <family val="1"/>
        <charset val="162"/>
      </rPr>
      <t>İşyeri sağlık ve güvenlik birimini kurmamak.</t>
    </r>
  </si>
  <si>
    <t>MADDE 10 - Risk değerlendirmesi, kontrol, ölçüm ve araştırma</t>
  </si>
  <si>
    <t>26/1-ç</t>
  </si>
  <si>
    <r>
      <t xml:space="preserve">10/1 </t>
    </r>
    <r>
      <rPr>
        <sz val="9"/>
        <color indexed="8"/>
        <rFont val="Times New Roman"/>
        <family val="1"/>
        <charset val="162"/>
      </rPr>
      <t>Risk değerlendirmesi yapmamak veya yaptırmamak.</t>
    </r>
  </si>
  <si>
    <r>
      <t xml:space="preserve">10/4 </t>
    </r>
    <r>
      <rPr>
        <sz val="9"/>
        <color indexed="8"/>
        <rFont val="Times New Roman"/>
        <family val="1"/>
        <charset val="162"/>
      </rPr>
      <t>Risklerin belirlenmesine yönelik gerekli kontrol, ölçüm, inceleme ve araştırmaları yapmamak.</t>
    </r>
  </si>
  <si>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</si>
  <si>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</si>
  <si>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</si>
  <si>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t>MADDE 12 - Tahliye</t>
  </si>
  <si>
    <t xml:space="preserve">Ciddi ve yakın tehlike durumunda; çalışanların işi bırakarak güvenli yere gitmelerini sağlamamak. </t>
  </si>
  <si>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</si>
  <si>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</si>
  <si>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</si>
  <si>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</si>
  <si>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</si>
  <si>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</si>
  <si>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t xml:space="preserve">MADDE 15 - Sağlık gözetimi </t>
  </si>
  <si>
    <t>26/1-f</t>
  </si>
  <si>
    <t>MADDE 16 - Çalışanların bilgilendirilmesi</t>
  </si>
  <si>
    <t>26/1-g</t>
  </si>
  <si>
    <t>MADDE 17 - Çalışanların eğitimi</t>
  </si>
  <si>
    <t>26/1-ğ</t>
  </si>
  <si>
    <t xml:space="preserve">MADDE 18 - Çalışanların görüşlerinin alınması ve katılımlarının sağlanması </t>
  </si>
  <si>
    <t>26/1-h</t>
  </si>
  <si>
    <t>MADDE 20 - Çalışan temsilcisi</t>
  </si>
  <si>
    <t>26/1-ı</t>
  </si>
  <si>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</si>
  <si>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</si>
  <si>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</si>
  <si>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t>MADDE 22 - İş sağlığı ve güvenliği kurulu</t>
  </si>
  <si>
    <t>26/1-i</t>
  </si>
  <si>
    <t>MADDE 23 - İş sağlığı ve güvenliğinin koordinasyonu</t>
  </si>
  <si>
    <t>26/1-j</t>
  </si>
  <si>
    <t xml:space="preserve">MADDE 24 - Teftiş, inceleme, araştırma, müfettişin yetki, yükümlülük ve sorumluluğu </t>
  </si>
  <si>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</si>
  <si>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</si>
  <si>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t>MADDE 25 - İşin durdurulması</t>
  </si>
  <si>
    <t>26/1-l</t>
  </si>
  <si>
    <r>
      <t xml:space="preserve">25/6 </t>
    </r>
    <r>
      <rPr>
        <sz val="9"/>
        <color indexed="8"/>
        <rFont val="Times New Roman"/>
        <family val="1"/>
        <charset val="162"/>
      </rPr>
      <t>İşin durdurulması sebebiyle işsiz kalan çalışanlara ücretlerini ödememek veya uygun başka iş vermemek.</t>
    </r>
  </si>
  <si>
    <t>MADDE 29 - Güvenlik raporu veya büyük kaza önleme politika belgesi</t>
  </si>
  <si>
    <t>26/1-m</t>
  </si>
  <si>
    <t xml:space="preserve">Büyük kaza önleme politika belgesini hazırlamamak.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</si>
  <si>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</si>
  <si>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</si>
  <si>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</si>
  <si>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</si>
  <si>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</si>
  <si>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10 dan Az Çalışanı Olan İşyerleri</t>
  </si>
  <si>
    <t>TL</t>
  </si>
  <si>
    <t>TL / uzman ve hekim için ayrı ayrı</t>
  </si>
  <si>
    <t xml:space="preserve">TL </t>
  </si>
  <si>
    <t>10-49 Çalışanı Olan İşyerleri</t>
  </si>
  <si>
    <t>26/1-o</t>
  </si>
  <si>
    <t>Çalışanlarına standartlara uygun ve CE belgeli kişisel koruyucu donanım temin etmemek.</t>
  </si>
  <si>
    <t>MADDE 26-İdari para cezaları ve uygulanması</t>
  </si>
  <si>
    <t>Yer altı maden işletmelerinde çalışanların bulundukları yeri ve giriş çıkışlarını gösteren takip sistemini kurmamak.</t>
  </si>
  <si>
    <t>50-+ Çalışanı Olan İşyerleri</t>
  </si>
  <si>
    <t xml:space="preserve">TL  </t>
  </si>
  <si>
    <t>TL  / her hüküm için tespit tarihinden itibaren aylık.</t>
  </si>
  <si>
    <t>Ceza Mad.</t>
  </si>
  <si>
    <t xml:space="preserve">TL / Aykırılığın devamı halinde her ay  </t>
  </si>
  <si>
    <t>TL/Her bir tedbir için ayrı ayrı</t>
  </si>
  <si>
    <t>TL / her yükümlülük için ayrı ayrı</t>
  </si>
  <si>
    <t>TL  / her aykırılık için ayrı ayrı</t>
  </si>
  <si>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</si>
  <si>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</si>
  <si>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t>TL / her çalışan için *</t>
  </si>
  <si>
    <t>TL  / her çalışan için *</t>
  </si>
  <si>
    <t>Çalışan başına TL *</t>
  </si>
  <si>
    <t>* 6331 sayılı İSG Kanununun 26. maddesinin beşinci fıkrası hükmünce çalışan sayısıyla çarpılarak verilen idari para cezalarında üçüncü fıkra hükümleri uygulanmaz.</t>
  </si>
  <si>
    <r>
      <t>6/1-a</t>
    </r>
    <r>
      <rPr>
        <sz val="9"/>
        <rFont val="Times New Roman"/>
        <family val="1"/>
        <charset val="162"/>
      </rPr>
      <t xml:space="preserve"> İş güvenliği uzmanı görevlendirmemek.</t>
    </r>
  </si>
  <si>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</si>
  <si>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</si>
  <si>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 xml:space="preserve">TL/Yükümlülük doğması halinde </t>
  </si>
  <si>
    <r>
      <t>Her bir yükümlülük için  TL/</t>
    </r>
    <r>
      <rPr>
        <b/>
        <sz val="9"/>
        <rFont val="Times New Roman"/>
        <family val="1"/>
        <charset val="162"/>
      </rPr>
      <t xml:space="preserve">  </t>
    </r>
    <r>
      <rPr>
        <sz val="9"/>
        <rFont val="Times New Roman"/>
        <family val="1"/>
        <charset val="162"/>
      </rPr>
      <t xml:space="preserve">                       Aykırılığın devamı halinde her ay</t>
    </r>
  </si>
  <si>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</si>
  <si>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</si>
  <si>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</si>
  <si>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t xml:space="preserve">16 ncı maddede belirtilen yükümlülükleri yerine getirmemek. </t>
  </si>
  <si>
    <t>17 nci maddede belirtilen yükümlülükleri yerine getirmemek.</t>
  </si>
  <si>
    <t>18 nci maddede belirtilen yükümlülükleri yerine getirmemek.</t>
  </si>
  <si>
    <t xml:space="preserve">TL  / her bir aykırılık için ayrı ayrı </t>
  </si>
  <si>
    <t xml:space="preserve">TL  / her bir aykırılık için çalışan başına* ayrı ayrı </t>
  </si>
  <si>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</si>
  <si>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</si>
  <si>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t xml:space="preserve">TL/ihlale uğrayan her çalışan için, * Aykırılığın devamı halinde her ay aynı miktar   </t>
  </si>
  <si>
    <t>26/1-ö **</t>
  </si>
  <si>
    <t>** 6331 sayılı Kanunun 26 ncı maddesinin birinci fıkrasına eklenen (ö) bendi, 1/1/2016 tarihinden itibaren uygulanır.</t>
  </si>
  <si>
    <t>6331 sayılı Kanunun 24. maddesi gereğince 4857 Sayılı İş Kanunu'na Göre Uygulanacak İdari Para Cezaları</t>
  </si>
  <si>
    <r>
      <t xml:space="preserve">MADDE 92 - </t>
    </r>
    <r>
      <rPr>
        <b/>
        <sz val="9"/>
        <color indexed="8"/>
        <rFont val="Times New Roman"/>
        <family val="1"/>
        <charset val="162"/>
      </rPr>
      <t>Yetkili makam ve memurlar</t>
    </r>
    <r>
      <rPr>
        <sz val="9"/>
        <color indexed="8"/>
        <rFont val="Times New Roman"/>
        <family val="1"/>
        <charset val="162"/>
      </rPr>
      <t xml:space="preserve"> </t>
    </r>
  </si>
  <si>
    <t>107/1-a</t>
  </si>
  <si>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</si>
  <si>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</si>
  <si>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t>107/1-b</t>
  </si>
  <si>
    <t>İfade ve bilgilerine başvurulan işçilere işverenlerce telkinlerde bulunma, gerçeği saklamaya yahut değiştirmeye zorlama veyahut ilgili makamlara ifade vermeleri üzerine onlara karşı kötü davranışlarda bulunmak.</t>
  </si>
  <si>
    <r>
      <t xml:space="preserve">MADDE 107 - </t>
    </r>
    <r>
      <rPr>
        <b/>
        <sz val="9"/>
        <color indexed="8"/>
        <rFont val="Times New Roman"/>
        <family val="1"/>
        <charset val="162"/>
      </rPr>
      <t xml:space="preserve">İş hayatının denetim ve teftişi ile ilgili hükümlere aykırılık </t>
    </r>
  </si>
  <si>
    <t>İş Müfettişlerinin teftiş ve denetim görevlerinin yapılmasını ve sonuçlandırılmasını engellemek.</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</si>
  <si>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</si>
  <si>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t>AZ TEHLİKELİ (Aynı miktarda)</t>
  </si>
  <si>
    <t>TEHLİKELİ (%25 artırılarak)</t>
  </si>
  <si>
    <t>ÇOK TEHLİKELİ (%50 artırılarak)</t>
  </si>
  <si>
    <t>TEHLİKELİ (%50 artırılarak)</t>
  </si>
  <si>
    <t>ÇOK TEHLİKELİ (%100 artırılarak)</t>
  </si>
  <si>
    <t>AZ TEHLİKELİ  (%50 artırılarak)</t>
  </si>
  <si>
    <t>TEHLİKELİ  (%100 artırılarak)</t>
  </si>
  <si>
    <t>ÇOK TEHLİKELİ (%200 artırılarak)</t>
  </si>
  <si>
    <t>…</t>
  </si>
  <si>
    <t xml:space="preserve">Güvenlik raporunu hazırlayarak Bakanlığın incelemesine sunmadan işyerini faaliyete geçirmek. </t>
  </si>
  <si>
    <t>Yeniden Değerleme Oranı - Yıl</t>
  </si>
  <si>
    <t>Yeniden Değerleme Oranı (%)</t>
  </si>
  <si>
    <r>
      <t xml:space="preserve">2025 yılı için uygulanacak </t>
    </r>
    <r>
      <rPr>
        <b/>
        <u/>
        <sz val="9"/>
        <color indexed="8"/>
        <rFont val="Times New Roman"/>
        <family val="1"/>
        <charset val="162"/>
      </rPr>
      <t>temel</t>
    </r>
    <r>
      <rPr>
        <b/>
        <sz val="9"/>
        <color indexed="8"/>
        <rFont val="Times New Roman"/>
        <family val="1"/>
        <charset val="162"/>
      </rPr>
      <t xml:space="preserve"> ceza miktarı (Yeniden Değerleme Oranı %43,93)</t>
    </r>
  </si>
  <si>
    <t xml:space="preserve">2025 Yılında Uygulanacak Ceza Miktarı (TL)                                                                                                (Yeniden Değerleme Oranı %43,93)                                                                                              </t>
  </si>
  <si>
    <t>2025 yılı için uygulanacak temel ceza miktarı (Yeniden Değerleme Oranı %43,93)</t>
  </si>
  <si>
    <t>2025 Yılında Uygulanacak Ceza Miktarı (TL)                                                                                               (Yeniden Değerleme Oranı %43,93)</t>
  </si>
  <si>
    <t xml:space="preserve">2025 Miktar (TL)
Yeniden Değerleme Oranı %43,93
</t>
  </si>
  <si>
    <t>6331 SAYILI İŞ SAĞLIĞI VE GÜVENLİĞİ KANUNUNA GÖRE 2025 YILINDA UYGULANACAK İDARİ PARA CEZALARI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</si>
</sst>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9"/>
      <color indexed="8"/>
      <name val="Times New Roman"/>
      <family val="1"/>
      <charset val="162"/>
    </font>
    <font>
      <sz val="9"/>
      <color indexed="8"/>
      <name val="Times New Roman"/>
      <family val="1"/>
      <charset val="162"/>
    </font>
    <font>
      <sz val="9"/>
      <color indexed="8"/>
      <name val="Times New Roman"/>
      <family val="1"/>
      <charset val="162"/>
    </font>
    <font>
      <b/>
      <sz val="9"/>
      <color indexed="9"/>
      <name val="Times New Roman"/>
      <family val="1"/>
      <charset val="162"/>
    </font>
    <font>
      <sz val="9"/>
      <name val="Times New Roman"/>
      <family val="1"/>
      <charset val="162"/>
    </font>
    <font>
      <b/>
      <sz val="10"/>
      <color indexed="8"/>
      <name val="Times New Roman"/>
      <family val="1"/>
      <charset val="162"/>
    </font>
    <font>
      <sz val="10"/>
      <color indexed="8"/>
      <name val="Times New Roman"/>
      <family val="1"/>
      <charset val="162"/>
    </font>
    <font>
      <sz val="9"/>
      <color indexed="8"/>
      <name val="Times New Roman"/>
      <family val="1"/>
      <charset val="162"/>
    </font>
    <font>
      <b/>
      <sz val="9"/>
      <color indexed="8"/>
      <name val="Times New Roman"/>
      <family val="1"/>
      <charset val="162"/>
    </font>
    <font>
      <sz val="9"/>
      <color indexed="8"/>
      <name val="Times New Roman"/>
      <family val="1"/>
      <charset val="162"/>
    </font>
    <font>
      <b/>
      <sz val="9"/>
      <name val="Times New Roman"/>
      <family val="1"/>
      <charset val="162"/>
    </font>
    <font>
      <sz val="9"/>
      <color indexed="8"/>
      <name val="Times New Roman"/>
      <family val="1"/>
      <charset val="162"/>
    </font>
    <font>
      <b/>
      <sz val="9"/>
      <color indexed="8"/>
      <name val="Times New Roman"/>
      <family val="1"/>
      <charset val="162"/>
    </font>
    <font>
      <sz val="9"/>
      <color indexed="8"/>
      <name val="Times New Roman"/>
      <family val="1"/>
      <charset val="162"/>
    </font>
    <font>
      <b/>
      <sz val="9"/>
      <color indexed="8"/>
      <name val="Times New Roman"/>
      <family val="1"/>
      <charset val="162"/>
    </font>
    <font>
      <b/>
      <sz val="9"/>
      <color indexed="8"/>
      <name val="Times New Roman"/>
      <family val="1"/>
      <charset val="162"/>
    </font>
    <font>
      <b/>
      <u/>
      <sz val="9"/>
      <color indexed="8"/>
      <name val="Times New Roman"/>
      <family val="1"/>
      <charset val="162"/>
    </font>
    <font>
      <b/>
      <sz val="9"/>
      <color rgb="FF000000"/>
      <name val="Times New Roman"/>
      <family val="1"/>
      <charset val="162"/>
    </font>
    <font>
      <sz val="9"/>
      <color theme="1"/>
      <name val="Times New Roman"/>
      <family val="1"/>
      <charset val="162"/>
    </font>
    <font>
      <sz val="9"/>
      <color rgb="FF000000"/>
      <name val="Times New Roman"/>
      <family val="1"/>
      <charset val="162"/>
    </font>
    <font>
      <b/>
      <sz val="9"/>
      <color theme="1"/>
      <name val="Times New Roman"/>
      <family val="1"/>
      <charset val="162"/>
    </font>
    <font>
      <b/>
      <sz val="9"/>
      <color rgb="FFFFFFFF"/>
      <name val="Times New Roman"/>
      <family val="1"/>
      <charset val="162"/>
    </font>
    <font>
      <b/>
      <sz val="12"/>
      <color theme="1"/>
      <name val="Times New Roman"/>
      <family val="1"/>
      <charset val="162"/>
    </font>
    <font>
      <sz val="10"/>
      <color theme="1"/>
      <name val="Times New Roman"/>
      <family val="1"/>
      <charset val="162"/>
    </font>
    <font>
      <b/>
      <sz val="7"/>
      <color theme="1"/>
      <name val="Times New Roman"/>
      <family val="1"/>
      <charset val="162"/>
    </font>
    <font>
      <b/>
      <sz val="9"/>
      <color rgb="FFFF0000"/>
      <name val="Times New Roman"/>
      <family val="1"/>
      <charset val="162"/>
    </font>
  </fonts>
  <fills count="10">
    <fill>
      <patternFill patternType="none"/>
    </fill>
    <fill>
      <patternFill patternType="gray125"/>
    </fill>
    <fill>
      <patternFill patternType="solid">
        <fgColor rgb="FFFFFFCC"/>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DDDDD"/>
        <bgColor indexed="64"/>
      </patternFill>
    </fill>
    <fill>
      <patternFill patternType="solid">
        <fgColor rgb="FF92D050"/>
        <bgColor indexed="64"/>
      </patternFill>
    </fill>
    <fill>
      <patternFill patternType="solid">
        <fgColor rgb="FFE0E0E0"/>
        <bgColor indexed="64"/>
      </patternFill>
    </fill>
  </fills>
  <borders count="1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rgb="FF000000"/>
      </bottom>
      <diagonal/>
    </border>
  </borders>
  <cellStyleXfs count="1">
    <xf numFmtId="0" fontId="0" fillId="0" borderId="0"/>
  </cellStyleXfs>
  <cellXfs count="161">
    <xf numFmtId="0" fontId="0" fillId="0" borderId="0" xfId="0"/>
    <xf numFmtId="0" fontId="18" fillId="2" borderId="1" xfId="0" applyFont="1" applyFill="1" applyBorder="1" applyAlignment="1">
      <alignment vertical="center" wrapText="1"/>
    </xf>
    <xf numFmtId="0" fontId="19" fillId="2" borderId="2" xfId="0" applyFont="1" applyFill="1" applyBorder="1" applyAlignment="1">
      <alignment horizontal="justify" vertical="center" wrapText="1"/>
    </xf>
    <xf numFmtId="0" fontId="19" fillId="2" borderId="2" xfId="0" applyFont="1" applyFill="1" applyBorder="1" applyAlignment="1">
      <alignment vertical="center" wrapText="1"/>
    </xf>
    <xf numFmtId="0" fontId="18" fillId="3" borderId="3" xfId="0" applyFont="1" applyFill="1" applyBorder="1" applyAlignment="1">
      <alignment vertical="center" wrapText="1"/>
    </xf>
    <xf numFmtId="0" fontId="18" fillId="3" borderId="2" xfId="0" applyFont="1" applyFill="1" applyBorder="1" applyAlignment="1">
      <alignment vertical="center" wrapText="1"/>
    </xf>
    <xf numFmtId="0" fontId="18" fillId="3" borderId="2" xfId="0" applyFont="1" applyFill="1" applyBorder="1" applyAlignment="1">
      <alignment horizontal="center" vertical="center" wrapText="1"/>
    </xf>
    <xf numFmtId="0" fontId="20" fillId="3" borderId="2" xfId="0" applyFont="1" applyFill="1" applyBorder="1" applyAlignment="1">
      <alignment vertical="center" wrapText="1"/>
    </xf>
    <xf numFmtId="0" fontId="18" fillId="3"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21" fillId="2" borderId="2" xfId="0" applyFont="1" applyFill="1" applyBorder="1" applyAlignment="1">
      <alignment vertical="center" wrapText="1"/>
    </xf>
    <xf numFmtId="0" fontId="21" fillId="2" borderId="2" xfId="0" applyFont="1" applyFill="1" applyBorder="1" applyAlignment="1">
      <alignment horizontal="center" vertical="center" wrapText="1"/>
    </xf>
    <xf numFmtId="0" fontId="20" fillId="2" borderId="2" xfId="0" applyFont="1"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20" fillId="3" borderId="1" xfId="0" applyFont="1" applyFill="1" applyBorder="1" applyAlignment="1">
      <alignment vertical="center" wrapText="1"/>
    </xf>
    <xf numFmtId="0" fontId="19" fillId="3" borderId="1" xfId="0" applyFont="1" applyFill="1" applyBorder="1" applyAlignment="1">
      <alignment horizontal="justify"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3" borderId="4" xfId="0" applyFont="1" applyFill="1" applyBorder="1" applyAlignment="1">
      <alignment vertical="center" wrapText="1"/>
    </xf>
    <xf numFmtId="3" fontId="18" fillId="2" borderId="5"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2" borderId="7" xfId="0"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vertical="center" wrapText="1"/>
    </xf>
    <xf numFmtId="0" fontId="20" fillId="2" borderId="8" xfId="0" applyFont="1" applyFill="1" applyBorder="1" applyAlignment="1">
      <alignment vertical="center" wrapText="1"/>
    </xf>
    <xf numFmtId="0" fontId="23" fillId="0" borderId="0" xfId="0" applyFont="1" applyAlignment="1">
      <alignment horizontal="left"/>
    </xf>
    <xf numFmtId="3" fontId="18" fillId="2" borderId="8" xfId="0" applyNumberFormat="1" applyFont="1" applyFill="1" applyBorder="1" applyAlignment="1">
      <alignment horizontal="center" vertical="center" wrapText="1"/>
    </xf>
    <xf numFmtId="0" fontId="20" fillId="5" borderId="2" xfId="0" applyFont="1" applyFill="1" applyBorder="1" applyAlignment="1">
      <alignment vertical="center" wrapText="1"/>
    </xf>
    <xf numFmtId="0" fontId="18" fillId="2" borderId="4" xfId="0" applyFont="1" applyFill="1" applyBorder="1" applyAlignment="1">
      <alignment vertical="center" wrapText="1"/>
    </xf>
    <xf numFmtId="0" fontId="5" fillId="3" borderId="2" xfId="0" applyFont="1" applyFill="1" applyBorder="1" applyAlignment="1">
      <alignment vertical="center" wrapText="1"/>
    </xf>
    <xf numFmtId="0" fontId="5" fillId="2" borderId="2" xfId="0" applyFont="1" applyFill="1" applyBorder="1" applyAlignment="1">
      <alignment vertical="center" wrapText="1"/>
    </xf>
    <xf numFmtId="3" fontId="18" fillId="2" borderId="5"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7" xfId="0" applyFont="1" applyFill="1" applyBorder="1" applyAlignment="1">
      <alignment horizontal="justify" vertical="center" wrapText="1"/>
    </xf>
    <xf numFmtId="0" fontId="20" fillId="2" borderId="7" xfId="0" applyFont="1" applyFill="1" applyBorder="1" applyAlignment="1">
      <alignment vertical="center" wrapText="1"/>
    </xf>
    <xf numFmtId="0" fontId="19" fillId="2" borderId="7" xfId="0" applyFont="1" applyFill="1" applyBorder="1" applyAlignment="1">
      <alignment wrapText="1"/>
    </xf>
    <xf numFmtId="0" fontId="0" fillId="0" borderId="0" xfId="0" applyAlignment="1">
      <alignment wrapText="1"/>
    </xf>
    <xf numFmtId="0" fontId="24" fillId="0" borderId="0" xfId="0" applyFont="1"/>
    <xf numFmtId="0" fontId="18" fillId="3" borderId="6" xfId="0" applyFont="1" applyFill="1" applyBorder="1" applyAlignment="1">
      <alignment vertical="center" wrapText="1"/>
    </xf>
    <xf numFmtId="0" fontId="18" fillId="3" borderId="4" xfId="0" applyFont="1" applyFill="1" applyBorder="1" applyAlignment="1">
      <alignment vertical="center" wrapText="1"/>
    </xf>
    <xf numFmtId="3" fontId="18" fillId="3" borderId="2"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9" fillId="0" borderId="0" xfId="0" applyFont="1" applyAlignment="1">
      <alignment horizontal="justify" vertical="center"/>
    </xf>
    <xf numFmtId="0" fontId="11" fillId="2" borderId="2" xfId="0" applyFont="1" applyFill="1" applyBorder="1" applyAlignment="1">
      <alignment vertical="center" wrapText="1"/>
    </xf>
    <xf numFmtId="3" fontId="18" fillId="2"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3" fillId="0" borderId="0" xfId="0" applyFont="1"/>
    <xf numFmtId="0" fontId="18" fillId="2" borderId="6" xfId="0" applyFont="1" applyFill="1" applyBorder="1" applyAlignment="1">
      <alignment horizontal="justify" vertical="center" wrapText="1"/>
    </xf>
    <xf numFmtId="0" fontId="18" fillId="2" borderId="3"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6" borderId="7" xfId="0" applyFont="1" applyFill="1" applyBorder="1" applyAlignment="1">
      <alignment horizontal="justify" vertical="center"/>
    </xf>
    <xf numFmtId="0" fontId="18" fillId="6" borderId="7" xfId="0" applyFont="1" applyFill="1" applyBorder="1" applyAlignment="1">
      <alignment vertical="center"/>
    </xf>
    <xf numFmtId="0" fontId="19" fillId="6" borderId="7" xfId="0" applyFont="1" applyFill="1" applyBorder="1" applyAlignment="1">
      <alignment wrapText="1"/>
    </xf>
    <xf numFmtId="0" fontId="20" fillId="2" borderId="4" xfId="0" applyFont="1" applyFill="1" applyBorder="1" applyAlignment="1">
      <alignment vertical="center" wrapText="1"/>
    </xf>
    <xf numFmtId="3" fontId="11" fillId="2" borderId="2" xfId="0" applyNumberFormat="1" applyFont="1" applyFill="1" applyBorder="1" applyAlignment="1">
      <alignment horizontal="center" vertical="center" wrapText="1"/>
    </xf>
    <xf numFmtId="3" fontId="18" fillId="7" borderId="2" xfId="0" applyNumberFormat="1" applyFont="1" applyFill="1" applyBorder="1" applyAlignment="1">
      <alignment horizontal="center" vertical="center" wrapText="1"/>
    </xf>
    <xf numFmtId="3" fontId="18" fillId="7" borderId="7" xfId="0" applyNumberFormat="1" applyFont="1" applyFill="1" applyBorder="1" applyAlignment="1">
      <alignment horizontal="center" vertical="center" wrapText="1"/>
    </xf>
    <xf numFmtId="3" fontId="11" fillId="7" borderId="2"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3" fontId="18" fillId="5" borderId="7" xfId="0" applyNumberFormat="1" applyFont="1" applyFill="1" applyBorder="1" applyAlignment="1">
      <alignment horizontal="center" vertical="center" wrapText="1"/>
    </xf>
    <xf numFmtId="3" fontId="18" fillId="5" borderId="4"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0" fillId="8" borderId="0" xfId="0" applyFill="1"/>
    <xf numFmtId="0" fontId="0" fillId="0" borderId="0" xfId="0" applyFill="1"/>
    <xf numFmtId="0" fontId="25" fillId="0" borderId="7"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0" fillId="0" borderId="0" xfId="0" applyBorder="1"/>
    <xf numFmtId="0" fontId="24" fillId="0" borderId="7" xfId="0" applyFont="1" applyBorder="1" applyAlignment="1">
      <alignment horizont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xf>
    <xf numFmtId="3" fontId="21" fillId="7" borderId="7" xfId="0" applyNumberFormat="1"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4" xfId="0" applyFont="1" applyFill="1" applyBorder="1" applyAlignment="1">
      <alignment horizontal="center" vertical="center" wrapText="1"/>
    </xf>
    <xf numFmtId="3" fontId="18" fillId="3" borderId="6" xfId="0" applyNumberFormat="1"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20" fillId="3" borderId="6" xfId="0" applyFont="1" applyFill="1" applyBorder="1" applyAlignment="1">
      <alignment vertical="center" wrapText="1"/>
    </xf>
    <xf numFmtId="0" fontId="20" fillId="3" borderId="4" xfId="0" applyFont="1" applyFill="1" applyBorder="1" applyAlignment="1">
      <alignment vertical="center" wrapText="1"/>
    </xf>
    <xf numFmtId="0" fontId="0" fillId="0" borderId="3" xfId="0"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3" fontId="18" fillId="2" borderId="6"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4" fillId="0" borderId="0" xfId="0" applyFont="1" applyAlignment="1">
      <alignment wrapText="1"/>
    </xf>
    <xf numFmtId="3" fontId="18" fillId="7" borderId="6" xfId="0" applyNumberFormat="1" applyFont="1" applyFill="1" applyBorder="1" applyAlignment="1">
      <alignment horizontal="center" vertical="center" wrapText="1"/>
    </xf>
    <xf numFmtId="0" fontId="0" fillId="0" borderId="4" xfId="0" applyBorder="1" applyAlignment="1">
      <alignment horizontal="center"/>
    </xf>
    <xf numFmtId="0" fontId="23" fillId="0" borderId="14" xfId="0" applyFont="1" applyBorder="1" applyAlignment="1">
      <alignment horizontal="center" vertical="center" wrapText="1"/>
    </xf>
    <xf numFmtId="0" fontId="0" fillId="0" borderId="14" xfId="0" applyBorder="1" applyAlignment="1">
      <alignment horizontal="center" vertical="center"/>
    </xf>
    <xf numFmtId="0" fontId="18" fillId="3" borderId="6" xfId="0" applyFont="1" applyFill="1" applyBorder="1" applyAlignment="1">
      <alignment vertic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8" fillId="3"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5" xfId="0" applyFont="1" applyFill="1" applyBorder="1" applyAlignment="1">
      <alignment vertical="center" wrapText="1"/>
    </xf>
    <xf numFmtId="0" fontId="0" fillId="0" borderId="2" xfId="0" applyBorder="1" applyAlignment="1"/>
    <xf numFmtId="0" fontId="18" fillId="2" borderId="6" xfId="0" applyFont="1" applyFill="1" applyBorder="1" applyAlignment="1">
      <alignment vertical="center" wrapText="1"/>
    </xf>
    <xf numFmtId="0" fontId="0" fillId="0" borderId="4" xfId="0" applyBorder="1" applyAlignment="1">
      <alignment vertical="center" wrapText="1"/>
    </xf>
    <xf numFmtId="3" fontId="18" fillId="2" borderId="4" xfId="0" applyNumberFormat="1"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Font="1" applyFill="1" applyBorder="1" applyAlignment="1">
      <alignment vertical="center" wrapText="1"/>
    </xf>
    <xf numFmtId="0" fontId="21" fillId="2" borderId="6" xfId="0" applyFont="1" applyFill="1" applyBorder="1" applyAlignment="1">
      <alignment vertical="center" wrapText="1"/>
    </xf>
    <xf numFmtId="0" fontId="21" fillId="2" borderId="3" xfId="0" applyFont="1" applyFill="1" applyBorder="1" applyAlignment="1">
      <alignment vertical="center" wrapText="1"/>
    </xf>
    <xf numFmtId="0" fontId="21" fillId="2" borderId="4" xfId="0" applyFont="1" applyFill="1" applyBorder="1" applyAlignment="1">
      <alignmen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vertical="center" wrapText="1"/>
    </xf>
    <xf numFmtId="0" fontId="20" fillId="2" borderId="6" xfId="0" applyFont="1" applyFill="1" applyBorder="1" applyAlignment="1">
      <alignment vertical="center" wrapText="1"/>
    </xf>
    <xf numFmtId="0" fontId="20" fillId="2" borderId="4" xfId="0" applyFont="1" applyFill="1" applyBorder="1" applyAlignment="1">
      <alignment vertical="center" wrapText="1"/>
    </xf>
    <xf numFmtId="0" fontId="18" fillId="5" borderId="6" xfId="0" applyFont="1" applyFill="1" applyBorder="1" applyAlignment="1">
      <alignment vertical="center" wrapText="1"/>
    </xf>
    <xf numFmtId="0" fontId="18" fillId="5" borderId="4" xfId="0" applyFont="1" applyFill="1" applyBorder="1" applyAlignment="1">
      <alignment vertical="center" wrapText="1"/>
    </xf>
    <xf numFmtId="0" fontId="20" fillId="2" borderId="6"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20" fillId="3" borderId="3" xfId="0" applyFont="1" applyFill="1" applyBorder="1" applyAlignment="1">
      <alignment vertical="center" wrapText="1"/>
    </xf>
    <xf numFmtId="3" fontId="21" fillId="2" borderId="6" xfId="0" applyNumberFormat="1" applyFont="1" applyFill="1" applyBorder="1" applyAlignment="1">
      <alignment horizontal="center" vertical="center"/>
    </xf>
    <xf numFmtId="3" fontId="21" fillId="2" borderId="3" xfId="0" applyNumberFormat="1" applyFont="1" applyFill="1" applyBorder="1" applyAlignment="1">
      <alignment horizontal="center" vertical="center"/>
    </xf>
    <xf numFmtId="3" fontId="21" fillId="2" borderId="4" xfId="0" applyNumberFormat="1" applyFont="1" applyFill="1" applyBorder="1" applyAlignment="1">
      <alignment horizontal="center" vertical="center"/>
    </xf>
    <xf numFmtId="3" fontId="21" fillId="7" borderId="6" xfId="0" applyNumberFormat="1" applyFont="1" applyFill="1" applyBorder="1" applyAlignment="1">
      <alignment horizontal="center" vertical="center"/>
    </xf>
    <xf numFmtId="3" fontId="21" fillId="7" borderId="4" xfId="0" applyNumberFormat="1" applyFont="1" applyFill="1" applyBorder="1" applyAlignment="1">
      <alignment horizontal="center" vertical="center"/>
    </xf>
    <xf numFmtId="0" fontId="20" fillId="2" borderId="3" xfId="0" applyFont="1" applyFill="1" applyBorder="1" applyAlignment="1">
      <alignment vertical="center" wrapText="1"/>
    </xf>
    <xf numFmtId="0" fontId="18" fillId="9" borderId="6" xfId="0" applyFont="1" applyFill="1" applyBorder="1" applyAlignment="1">
      <alignment horizontal="justify" vertical="center" wrapText="1"/>
    </xf>
    <xf numFmtId="0" fontId="18" fillId="9" borderId="15" xfId="0" applyFont="1" applyFill="1" applyBorder="1" applyAlignment="1">
      <alignment horizontal="justify" vertical="center" wrapText="1"/>
    </xf>
    <xf numFmtId="0" fontId="18" fillId="9" borderId="6"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20" fillId="9" borderId="6" xfId="0" applyFont="1" applyFill="1" applyBorder="1" applyAlignment="1">
      <alignment vertical="center" wrapText="1"/>
    </xf>
    <xf numFmtId="0" fontId="20" fillId="9" borderId="4" xfId="0" applyFont="1" applyFill="1" applyBorder="1" applyAlignment="1">
      <alignment vertical="center" wrapText="1"/>
    </xf>
    <xf numFmtId="0" fontId="21"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2" borderId="3" xfId="0" applyFill="1" applyBorder="1" applyAlignment="1">
      <alignment horizontal="center" vertical="center" wrapText="1"/>
    </xf>
    <xf numFmtId="3" fontId="21" fillId="2" borderId="6" xfId="0" applyNumberFormat="1" applyFont="1" applyFill="1" applyBorder="1" applyAlignment="1">
      <alignment horizontal="center" vertical="center" wrapText="1"/>
    </xf>
    <xf numFmtId="3" fontId="21" fillId="2" borderId="4"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21" fillId="3" borderId="6" xfId="0" applyNumberFormat="1" applyFont="1" applyFill="1" applyBorder="1" applyAlignment="1">
      <alignment horizontal="center" vertical="center" wrapText="1"/>
    </xf>
    <xf numFmtId="3" fontId="21" fillId="3" borderId="3" xfId="0" applyNumberFormat="1" applyFont="1" applyFill="1" applyBorder="1" applyAlignment="1">
      <alignment horizontal="center" vertical="center" wrapText="1"/>
    </xf>
    <xf numFmtId="3" fontId="21" fillId="3"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9"/>
  <sheetViews>
    <sheetView tabSelected="1" zoomScaleNormal="100" workbookViewId="0">
      <selection activeCell="P2" sqref="P2"/>
    </sheetView>
  </sheetViews>
  <sheetFormatPr baseColWidth="10" defaultRowHeight="15" x14ac:dyDescent="0.2"/>
  <cols>
    <col min="1" max="1" width="12.1640625" customWidth="1"/>
    <col min="2" max="2" width="5.6640625" customWidth="1"/>
    <col min="3" max="3" width="22.1640625" customWidth="1"/>
    <col min="4" max="4" width="10.5" customWidth="1"/>
    <col min="5" max="5" width="8.5" customWidth="1"/>
    <col min="6" max="6" width="8.33203125" customWidth="1"/>
    <col min="7" max="8" width="8.5" customWidth="1"/>
    <col min="9" max="13" width="8.33203125" customWidth="1"/>
    <col min="14" max="14" width="10.33203125" customWidth="1"/>
    <col min="15" max="15" width="8.83203125" customWidth="1"/>
    <col min="16" max="16" width="32.1640625" customWidth="1"/>
    <col min="17" max="256" width="8.83203125" customWidth="1"/>
  </cols>
  <sheetData>
    <row r="1" spans="1:14" s="26" customFormat="1" ht="30" customHeight="1" thickBot="1" x14ac:dyDescent="0.25">
      <c r="A1" s="107" t="s">
        <v>131</v>
      </c>
      <c r="B1" s="108"/>
      <c r="C1" s="108"/>
      <c r="D1" s="108"/>
      <c r="E1" s="108"/>
      <c r="F1" s="108"/>
      <c r="G1" s="108"/>
      <c r="H1" s="108"/>
      <c r="I1" s="108"/>
      <c r="J1" s="108"/>
      <c r="K1" s="108"/>
      <c r="L1" s="108"/>
      <c r="M1" s="108"/>
      <c r="N1" s="108"/>
    </row>
    <row r="2" spans="1:14" ht="44.25" customHeight="1" x14ac:dyDescent="0.2">
      <c r="A2" s="113" t="s">
        <v>0</v>
      </c>
      <c r="B2" s="113" t="s">
        <v>75</v>
      </c>
      <c r="C2" s="113" t="s">
        <v>1</v>
      </c>
      <c r="D2" s="101" t="s">
        <v>126</v>
      </c>
      <c r="E2" s="86" t="s">
        <v>127</v>
      </c>
      <c r="F2" s="87"/>
      <c r="G2" s="87"/>
      <c r="H2" s="87"/>
      <c r="I2" s="87"/>
      <c r="J2" s="87"/>
      <c r="K2" s="88"/>
      <c r="L2" s="88"/>
      <c r="M2" s="89"/>
      <c r="N2" s="21"/>
    </row>
    <row r="3" spans="1:14" x14ac:dyDescent="0.2">
      <c r="A3" s="114"/>
      <c r="B3" s="114"/>
      <c r="C3" s="114"/>
      <c r="D3" s="102"/>
      <c r="E3" s="90"/>
      <c r="F3" s="91"/>
      <c r="G3" s="91"/>
      <c r="H3" s="91"/>
      <c r="I3" s="91"/>
      <c r="J3" s="91"/>
      <c r="K3" s="92"/>
      <c r="L3" s="92"/>
      <c r="M3" s="93"/>
      <c r="N3" s="114" t="s">
        <v>2</v>
      </c>
    </row>
    <row r="4" spans="1:14" ht="2.25" customHeight="1" thickBot="1" x14ac:dyDescent="0.25">
      <c r="A4" s="114"/>
      <c r="B4" s="114"/>
      <c r="C4" s="114"/>
      <c r="D4" s="102"/>
      <c r="E4" s="90"/>
      <c r="F4" s="91"/>
      <c r="G4" s="91"/>
      <c r="H4" s="91"/>
      <c r="I4" s="91"/>
      <c r="J4" s="91"/>
      <c r="K4" s="92"/>
      <c r="L4" s="92"/>
      <c r="M4" s="93"/>
      <c r="N4" s="85"/>
    </row>
    <row r="5" spans="1:14" ht="29.25" customHeight="1" thickBot="1" x14ac:dyDescent="0.25">
      <c r="A5" s="114"/>
      <c r="B5" s="114"/>
      <c r="C5" s="114"/>
      <c r="D5" s="102"/>
      <c r="E5" s="96" t="s">
        <v>63</v>
      </c>
      <c r="F5" s="99"/>
      <c r="G5" s="100"/>
      <c r="H5" s="96" t="s">
        <v>67</v>
      </c>
      <c r="I5" s="99"/>
      <c r="J5" s="100"/>
      <c r="K5" s="96" t="s">
        <v>72</v>
      </c>
      <c r="L5" s="97"/>
      <c r="M5" s="98"/>
      <c r="N5" s="85"/>
    </row>
    <row r="6" spans="1:14" ht="45" customHeight="1" thickBot="1" x14ac:dyDescent="0.25">
      <c r="A6" s="115"/>
      <c r="B6" s="115"/>
      <c r="C6" s="115"/>
      <c r="D6" s="103"/>
      <c r="E6" s="71" t="s">
        <v>114</v>
      </c>
      <c r="F6" s="71" t="s">
        <v>115</v>
      </c>
      <c r="G6" s="71" t="s">
        <v>116</v>
      </c>
      <c r="H6" s="71" t="s">
        <v>114</v>
      </c>
      <c r="I6" s="71" t="s">
        <v>117</v>
      </c>
      <c r="J6" s="71" t="s">
        <v>118</v>
      </c>
      <c r="K6" s="72" t="s">
        <v>119</v>
      </c>
      <c r="L6" s="72" t="s">
        <v>120</v>
      </c>
      <c r="M6" s="72" t="s">
        <v>121</v>
      </c>
      <c r="N6" s="82"/>
    </row>
    <row r="7" spans="1:14" ht="18" customHeight="1" x14ac:dyDescent="0.2">
      <c r="A7" s="118" t="s">
        <v>3</v>
      </c>
      <c r="B7" s="121" t="s">
        <v>4</v>
      </c>
      <c r="C7" s="1" t="s">
        <v>5</v>
      </c>
      <c r="D7" s="155">
        <f>ROUNDDOWN(24607*D99/100+24607,0)</f>
        <v>35416</v>
      </c>
      <c r="E7" s="20"/>
      <c r="F7" s="20"/>
      <c r="G7" s="20"/>
      <c r="H7" s="20"/>
      <c r="I7" s="20"/>
      <c r="J7" s="20"/>
      <c r="K7" s="32"/>
      <c r="L7" s="32"/>
      <c r="M7" s="32"/>
      <c r="N7" s="133" t="s">
        <v>66</v>
      </c>
    </row>
    <row r="8" spans="1:14" ht="111" customHeight="1" thickBot="1" x14ac:dyDescent="0.25">
      <c r="A8" s="128"/>
      <c r="B8" s="127"/>
      <c r="C8" s="2" t="s">
        <v>6</v>
      </c>
      <c r="D8" s="156"/>
      <c r="E8" s="44">
        <f>D7</f>
        <v>35416</v>
      </c>
      <c r="F8" s="44">
        <f>ROUNDDOWN(D7*1.25,0)</f>
        <v>44270</v>
      </c>
      <c r="G8" s="44">
        <f>ROUNDDOWN(D7*1.5,0)</f>
        <v>53124</v>
      </c>
      <c r="H8" s="44">
        <f>D7</f>
        <v>35416</v>
      </c>
      <c r="I8" s="44">
        <f>ROUNDDOWN(D7*1.5,0)</f>
        <v>53124</v>
      </c>
      <c r="J8" s="44">
        <f>ROUNDDOWN(D7*2,0)</f>
        <v>70832</v>
      </c>
      <c r="K8" s="44">
        <f>ROUNDDOWN(D7*1.5,0)</f>
        <v>53124</v>
      </c>
      <c r="L8" s="44">
        <f>ROUNDDOWN(D7*2,0)</f>
        <v>70832</v>
      </c>
      <c r="M8" s="44">
        <f>ROUNDDOWN(D7*3,0)</f>
        <v>106248</v>
      </c>
      <c r="N8" s="134"/>
    </row>
    <row r="9" spans="1:14" ht="53" thickBot="1" x14ac:dyDescent="0.25">
      <c r="A9" s="123"/>
      <c r="B9" s="82"/>
      <c r="C9" s="3" t="s">
        <v>113</v>
      </c>
      <c r="D9" s="65">
        <f>ROUNDDOWN(24607*D99/100+24607,0)</f>
        <v>35416</v>
      </c>
      <c r="E9" s="44">
        <f>D9</f>
        <v>35416</v>
      </c>
      <c r="F9" s="44">
        <f>ROUNDDOWN(D9*1.25,0)</f>
        <v>44270</v>
      </c>
      <c r="G9" s="44">
        <f>ROUNDDOWN(D9*1.5,0)</f>
        <v>53124</v>
      </c>
      <c r="H9" s="44">
        <f>D9</f>
        <v>35416</v>
      </c>
      <c r="I9" s="44">
        <f>ROUNDDOWN(D9*1.5,0)</f>
        <v>53124</v>
      </c>
      <c r="J9" s="44">
        <f>ROUNDDOWN(D9*2,0)</f>
        <v>70832</v>
      </c>
      <c r="K9" s="44">
        <f>ROUNDDOWN(D9*1.5,0)</f>
        <v>53124</v>
      </c>
      <c r="L9" s="44">
        <f>ROUNDDOWN(D9*2,0)</f>
        <v>70832</v>
      </c>
      <c r="M9" s="44">
        <f>ROUNDDOWN(D9*3,0)</f>
        <v>106248</v>
      </c>
      <c r="N9" s="60"/>
    </row>
    <row r="10" spans="1:14" ht="63" customHeight="1" thickBot="1" x14ac:dyDescent="0.25">
      <c r="A10" s="110" t="s">
        <v>7</v>
      </c>
      <c r="B10" s="78" t="s">
        <v>8</v>
      </c>
      <c r="C10" s="46" t="s">
        <v>86</v>
      </c>
      <c r="D10" s="64">
        <f>ROUNDDOWN((61602*D99/100)+61602,0)</f>
        <v>88663</v>
      </c>
      <c r="E10" s="62">
        <f>D10</f>
        <v>88663</v>
      </c>
      <c r="F10" s="62">
        <f>ROUNDDOWN(D10*1.25,0)</f>
        <v>110828</v>
      </c>
      <c r="G10" s="62">
        <f>ROUNDDOWN(D10*1.5,0)</f>
        <v>132994</v>
      </c>
      <c r="H10" s="62">
        <f>D10</f>
        <v>88663</v>
      </c>
      <c r="I10" s="62">
        <f>ROUNDDOWN(D10*1.5,0)</f>
        <v>132994</v>
      </c>
      <c r="J10" s="62">
        <f>ROUNDDOWN(D10*2,0)</f>
        <v>177326</v>
      </c>
      <c r="K10" s="62">
        <f>ROUNDDOWN(D10*1.5,0)</f>
        <v>132994</v>
      </c>
      <c r="L10" s="62">
        <f>ROUNDDOWN(D10*2,0)</f>
        <v>177326</v>
      </c>
      <c r="M10" s="62">
        <f>ROUNDDOWN(D10*3,0)</f>
        <v>265989</v>
      </c>
      <c r="N10" s="7" t="s">
        <v>76</v>
      </c>
    </row>
    <row r="11" spans="1:14" ht="54.75" customHeight="1" thickBot="1" x14ac:dyDescent="0.25">
      <c r="A11" s="110"/>
      <c r="B11" s="112"/>
      <c r="C11" s="46" t="s">
        <v>87</v>
      </c>
      <c r="D11" s="64">
        <f>ROUNDDOWN((61602*D99/100)+61602,0)</f>
        <v>88663</v>
      </c>
      <c r="E11" s="62">
        <f>D11</f>
        <v>88663</v>
      </c>
      <c r="F11" s="62">
        <f>ROUNDDOWN(D11*1.25,0)</f>
        <v>110828</v>
      </c>
      <c r="G11" s="62">
        <f>ROUNDDOWN(D11*1.5,0)</f>
        <v>132994</v>
      </c>
      <c r="H11" s="62">
        <f>D11</f>
        <v>88663</v>
      </c>
      <c r="I11" s="62">
        <f>ROUNDDOWN(D11*1.5,0)</f>
        <v>132994</v>
      </c>
      <c r="J11" s="62">
        <f>ROUNDDOWN(D11*2,0)</f>
        <v>177326</v>
      </c>
      <c r="K11" s="62">
        <f>ROUNDDOWN(D11*1.5,0)</f>
        <v>132994</v>
      </c>
      <c r="L11" s="62">
        <f>ROUNDDOWN(D11*2,0)</f>
        <v>177326</v>
      </c>
      <c r="M11" s="62">
        <f>ROUNDDOWN(D11*3,0)</f>
        <v>265989</v>
      </c>
      <c r="N11" s="7" t="s">
        <v>76</v>
      </c>
    </row>
    <row r="12" spans="1:14" ht="113.25" customHeight="1" thickBot="1" x14ac:dyDescent="0.25">
      <c r="A12" s="111"/>
      <c r="B12" s="79"/>
      <c r="C12" s="46" t="s">
        <v>88</v>
      </c>
      <c r="D12" s="64">
        <f>ROUNDDOWN((30782*D99/100)+30782,0)</f>
        <v>44304</v>
      </c>
      <c r="E12" s="62" t="s">
        <v>122</v>
      </c>
      <c r="F12" s="62" t="s">
        <v>122</v>
      </c>
      <c r="G12" s="62" t="s">
        <v>122</v>
      </c>
      <c r="H12" s="62" t="s">
        <v>122</v>
      </c>
      <c r="I12" s="62" t="s">
        <v>122</v>
      </c>
      <c r="J12" s="62">
        <f>ROUNDDOWN(D12*2,0)</f>
        <v>88608</v>
      </c>
      <c r="K12" s="62" t="s">
        <v>122</v>
      </c>
      <c r="L12" s="62" t="s">
        <v>122</v>
      </c>
      <c r="M12" s="62">
        <f>ROUNDDOWN(D12*3,0)</f>
        <v>132912</v>
      </c>
      <c r="N12" s="7" t="s">
        <v>76</v>
      </c>
    </row>
    <row r="13" spans="1:14" ht="44.25" customHeight="1" thickBot="1" x14ac:dyDescent="0.25">
      <c r="A13" s="113" t="s">
        <v>0</v>
      </c>
      <c r="B13" s="113" t="s">
        <v>75</v>
      </c>
      <c r="C13" s="113" t="s">
        <v>1</v>
      </c>
      <c r="D13" s="101" t="s">
        <v>128</v>
      </c>
      <c r="E13" s="86" t="s">
        <v>129</v>
      </c>
      <c r="F13" s="87"/>
      <c r="G13" s="87"/>
      <c r="H13" s="87"/>
      <c r="I13" s="87"/>
      <c r="J13" s="87"/>
      <c r="K13" s="88"/>
      <c r="L13" s="88"/>
      <c r="M13" s="89"/>
      <c r="N13" s="21"/>
    </row>
    <row r="14" spans="1:14" ht="29.25" customHeight="1" thickBot="1" x14ac:dyDescent="0.25">
      <c r="A14" s="114"/>
      <c r="B14" s="114"/>
      <c r="C14" s="114"/>
      <c r="D14" s="102"/>
      <c r="E14" s="96" t="s">
        <v>63</v>
      </c>
      <c r="F14" s="99"/>
      <c r="G14" s="100"/>
      <c r="H14" s="96" t="s">
        <v>67</v>
      </c>
      <c r="I14" s="99"/>
      <c r="J14" s="100"/>
      <c r="K14" s="96" t="s">
        <v>72</v>
      </c>
      <c r="L14" s="97"/>
      <c r="M14" s="98"/>
      <c r="N14" s="85"/>
    </row>
    <row r="15" spans="1:14" ht="49.5" customHeight="1" thickBot="1" x14ac:dyDescent="0.25">
      <c r="A15" s="115"/>
      <c r="B15" s="115"/>
      <c r="C15" s="115"/>
      <c r="D15" s="103"/>
      <c r="E15" s="71" t="s">
        <v>114</v>
      </c>
      <c r="F15" s="71" t="s">
        <v>115</v>
      </c>
      <c r="G15" s="71" t="s">
        <v>116</v>
      </c>
      <c r="H15" s="71" t="s">
        <v>114</v>
      </c>
      <c r="I15" s="71" t="s">
        <v>117</v>
      </c>
      <c r="J15" s="71" t="s">
        <v>118</v>
      </c>
      <c r="K15" s="72" t="s">
        <v>119</v>
      </c>
      <c r="L15" s="72" t="s">
        <v>120</v>
      </c>
      <c r="M15" s="72" t="s">
        <v>121</v>
      </c>
      <c r="N15" s="82"/>
    </row>
    <row r="16" spans="1:14" ht="80.25" customHeight="1" thickBot="1" x14ac:dyDescent="0.25">
      <c r="A16" s="4"/>
      <c r="B16" s="6" t="s">
        <v>8</v>
      </c>
      <c r="C16" s="5" t="s">
        <v>9</v>
      </c>
      <c r="D16" s="42">
        <f>ROUNDDOWN((18452*D99/100)+18452,0)</f>
        <v>26557</v>
      </c>
      <c r="E16" s="42">
        <f>D16</f>
        <v>26557</v>
      </c>
      <c r="F16" s="42">
        <f>ROUNDDOWN(D16*1.25,0)</f>
        <v>33196</v>
      </c>
      <c r="G16" s="42">
        <f>ROUNDDOWN(D16*1.5,0)</f>
        <v>39835</v>
      </c>
      <c r="H16" s="42">
        <f>D16</f>
        <v>26557</v>
      </c>
      <c r="I16" s="42">
        <f>ROUNDDOWN(D16*1.5,0)</f>
        <v>39835</v>
      </c>
      <c r="J16" s="42">
        <f>ROUNDDOWN(D16*2,0)</f>
        <v>53114</v>
      </c>
      <c r="K16" s="42">
        <f t="shared" ref="K16:K21" si="0">ROUNDDOWN(D16*1.5,0)</f>
        <v>39835</v>
      </c>
      <c r="L16" s="42">
        <f t="shared" ref="L16:L21" si="1">ROUNDDOWN(D16*2,0)</f>
        <v>53114</v>
      </c>
      <c r="M16" s="42">
        <f t="shared" ref="M16:M21" si="2">ROUNDDOWN(D16*3,0)</f>
        <v>79671</v>
      </c>
      <c r="N16" s="7" t="s">
        <v>64</v>
      </c>
    </row>
    <row r="17" spans="1:14" ht="61.5" customHeight="1" thickBot="1" x14ac:dyDescent="0.25">
      <c r="A17" s="4" t="s">
        <v>7</v>
      </c>
      <c r="B17" s="6" t="s">
        <v>8</v>
      </c>
      <c r="C17" s="5" t="s">
        <v>10</v>
      </c>
      <c r="D17" s="42">
        <f>ROUNDDOWN((18452*D99/100)+18452,0)</f>
        <v>26557</v>
      </c>
      <c r="E17" s="42">
        <f>D17</f>
        <v>26557</v>
      </c>
      <c r="F17" s="42">
        <f>ROUNDDOWN(D17*1.25,0)</f>
        <v>33196</v>
      </c>
      <c r="G17" s="42">
        <f>ROUNDDOWN(D17*1.5,0)</f>
        <v>39835</v>
      </c>
      <c r="H17" s="42">
        <f>D17</f>
        <v>26557</v>
      </c>
      <c r="I17" s="42">
        <f>ROUNDDOWN(D17*1.5,0)</f>
        <v>39835</v>
      </c>
      <c r="J17" s="42">
        <f>ROUNDDOWN(D17*2,0)</f>
        <v>53114</v>
      </c>
      <c r="K17" s="42">
        <f t="shared" si="0"/>
        <v>39835</v>
      </c>
      <c r="L17" s="42">
        <f t="shared" si="1"/>
        <v>53114</v>
      </c>
      <c r="M17" s="42">
        <f t="shared" si="2"/>
        <v>79671</v>
      </c>
      <c r="N17" s="7" t="s">
        <v>64</v>
      </c>
    </row>
    <row r="18" spans="1:14" ht="103.5" customHeight="1" thickBot="1" x14ac:dyDescent="0.25">
      <c r="A18" s="4"/>
      <c r="B18" s="6" t="s">
        <v>8</v>
      </c>
      <c r="C18" s="8" t="s">
        <v>11</v>
      </c>
      <c r="D18" s="42">
        <f>ROUNDDOWN((12288*D99/100)+12288,0)</f>
        <v>17686</v>
      </c>
      <c r="E18" s="42">
        <f>D18</f>
        <v>17686</v>
      </c>
      <c r="F18" s="42">
        <f>ROUNDDOWN(D18*1.25,0)</f>
        <v>22107</v>
      </c>
      <c r="G18" s="42">
        <f>ROUNDDOWN(D18*1.5,0)</f>
        <v>26529</v>
      </c>
      <c r="H18" s="42">
        <f>D18</f>
        <v>17686</v>
      </c>
      <c r="I18" s="42">
        <f>ROUNDDOWN(D18*1.5,0)</f>
        <v>26529</v>
      </c>
      <c r="J18" s="42">
        <f>ROUNDDOWN(D18*2,0)</f>
        <v>35372</v>
      </c>
      <c r="K18" s="42">
        <f t="shared" si="0"/>
        <v>26529</v>
      </c>
      <c r="L18" s="42">
        <f t="shared" si="1"/>
        <v>35372</v>
      </c>
      <c r="M18" s="42">
        <f t="shared" si="2"/>
        <v>53058</v>
      </c>
      <c r="N18" s="30" t="s">
        <v>77</v>
      </c>
    </row>
    <row r="19" spans="1:14" ht="78" customHeight="1" thickBot="1" x14ac:dyDescent="0.25">
      <c r="A19" s="19"/>
      <c r="B19" s="6" t="s">
        <v>8</v>
      </c>
      <c r="C19" s="5" t="s">
        <v>12</v>
      </c>
      <c r="D19" s="42">
        <f>ROUNDDOWN((18452*D99/100)+18452,0)</f>
        <v>26557</v>
      </c>
      <c r="E19" s="42">
        <f>D19</f>
        <v>26557</v>
      </c>
      <c r="F19" s="42">
        <f>ROUNDDOWN(D19*1.25,0)</f>
        <v>33196</v>
      </c>
      <c r="G19" s="42">
        <f>ROUNDDOWN(D19*1.5,0)</f>
        <v>39835</v>
      </c>
      <c r="H19" s="42">
        <f>D19</f>
        <v>26557</v>
      </c>
      <c r="I19" s="42">
        <f>ROUNDDOWN(D19*1.5,0)</f>
        <v>39835</v>
      </c>
      <c r="J19" s="42">
        <f>ROUNDDOWN(D19*2,0)</f>
        <v>53114</v>
      </c>
      <c r="K19" s="42">
        <f t="shared" si="0"/>
        <v>39835</v>
      </c>
      <c r="L19" s="42">
        <f t="shared" si="1"/>
        <v>53114</v>
      </c>
      <c r="M19" s="42">
        <f t="shared" si="2"/>
        <v>79671</v>
      </c>
      <c r="N19" s="7" t="s">
        <v>64</v>
      </c>
    </row>
    <row r="20" spans="1:14" ht="50.25" customHeight="1" thickBot="1" x14ac:dyDescent="0.25">
      <c r="A20" s="124" t="s">
        <v>13</v>
      </c>
      <c r="B20" s="9" t="s">
        <v>14</v>
      </c>
      <c r="C20" s="10" t="s">
        <v>15</v>
      </c>
      <c r="D20" s="65">
        <f>ROUNDDOWN((18452*D99/100)+18452,0)</f>
        <v>26557</v>
      </c>
      <c r="E20" s="44">
        <f>D20</f>
        <v>26557</v>
      </c>
      <c r="F20" s="44">
        <f>ROUNDDOWN(D20*1.25,0)</f>
        <v>33196</v>
      </c>
      <c r="G20" s="44">
        <f>ROUNDDOWN(D20*1.5,0)</f>
        <v>39835</v>
      </c>
      <c r="H20" s="44">
        <f>D20</f>
        <v>26557</v>
      </c>
      <c r="I20" s="44">
        <f>ROUNDDOWN(D20*1.5,0)</f>
        <v>39835</v>
      </c>
      <c r="J20" s="44">
        <f>ROUNDDOWN(D20*2,0)</f>
        <v>53114</v>
      </c>
      <c r="K20" s="44">
        <f t="shared" si="0"/>
        <v>39835</v>
      </c>
      <c r="L20" s="44">
        <f t="shared" si="1"/>
        <v>53114</v>
      </c>
      <c r="M20" s="44">
        <f t="shared" si="2"/>
        <v>79671</v>
      </c>
      <c r="N20" s="3" t="s">
        <v>65</v>
      </c>
    </row>
    <row r="21" spans="1:14" x14ac:dyDescent="0.2">
      <c r="A21" s="125"/>
      <c r="B21" s="121" t="s">
        <v>14</v>
      </c>
      <c r="C21" s="1"/>
      <c r="D21" s="94">
        <f>ROUNDDOWN((18452*D99/100)+18452,0)</f>
        <v>26557</v>
      </c>
      <c r="E21" s="45"/>
      <c r="F21" s="45"/>
      <c r="G21" s="45"/>
      <c r="H21" s="45"/>
      <c r="I21" s="45"/>
      <c r="J21" s="45"/>
      <c r="K21" s="94">
        <f t="shared" si="0"/>
        <v>39835</v>
      </c>
      <c r="L21" s="94">
        <f t="shared" si="1"/>
        <v>53114</v>
      </c>
      <c r="M21" s="94">
        <f t="shared" si="2"/>
        <v>79671</v>
      </c>
      <c r="N21" s="135" t="s">
        <v>89</v>
      </c>
    </row>
    <row r="22" spans="1:14" ht="21" customHeight="1" x14ac:dyDescent="0.2">
      <c r="A22" s="125"/>
      <c r="B22" s="127"/>
      <c r="C22" s="1" t="s">
        <v>16</v>
      </c>
      <c r="D22" s="157"/>
      <c r="E22" s="43" t="s">
        <v>122</v>
      </c>
      <c r="F22" s="43" t="s">
        <v>122</v>
      </c>
      <c r="G22" s="43" t="s">
        <v>122</v>
      </c>
      <c r="H22" s="43" t="s">
        <v>122</v>
      </c>
      <c r="I22" s="43" t="s">
        <v>122</v>
      </c>
      <c r="J22" s="43" t="s">
        <v>122</v>
      </c>
      <c r="K22" s="154"/>
      <c r="L22" s="154"/>
      <c r="M22" s="154"/>
      <c r="N22" s="137"/>
    </row>
    <row r="23" spans="1:14" ht="35.25" customHeight="1" thickBot="1" x14ac:dyDescent="0.25">
      <c r="A23" s="126"/>
      <c r="B23" s="122"/>
      <c r="C23" s="12"/>
      <c r="D23" s="120"/>
      <c r="E23" s="44"/>
      <c r="F23" s="44"/>
      <c r="G23" s="44"/>
      <c r="H23" s="44"/>
      <c r="I23" s="44"/>
      <c r="J23" s="44"/>
      <c r="K23" s="95"/>
      <c r="L23" s="95"/>
      <c r="M23" s="95"/>
      <c r="N23" s="136"/>
    </row>
    <row r="24" spans="1:14" ht="44.25" customHeight="1" thickBot="1" x14ac:dyDescent="0.25">
      <c r="A24" s="113" t="s">
        <v>0</v>
      </c>
      <c r="B24" s="113" t="s">
        <v>75</v>
      </c>
      <c r="C24" s="113" t="s">
        <v>1</v>
      </c>
      <c r="D24" s="101" t="s">
        <v>128</v>
      </c>
      <c r="E24" s="86" t="s">
        <v>129</v>
      </c>
      <c r="F24" s="87"/>
      <c r="G24" s="87"/>
      <c r="H24" s="87"/>
      <c r="I24" s="87"/>
      <c r="J24" s="87"/>
      <c r="K24" s="88"/>
      <c r="L24" s="88"/>
      <c r="M24" s="89"/>
      <c r="N24" s="21"/>
    </row>
    <row r="25" spans="1:14" ht="29.25" customHeight="1" thickBot="1" x14ac:dyDescent="0.25">
      <c r="A25" s="114"/>
      <c r="B25" s="114"/>
      <c r="C25" s="114"/>
      <c r="D25" s="102"/>
      <c r="E25" s="96" t="s">
        <v>63</v>
      </c>
      <c r="F25" s="99"/>
      <c r="G25" s="100"/>
      <c r="H25" s="96" t="s">
        <v>67</v>
      </c>
      <c r="I25" s="99"/>
      <c r="J25" s="100"/>
      <c r="K25" s="96" t="s">
        <v>72</v>
      </c>
      <c r="L25" s="97"/>
      <c r="M25" s="98"/>
      <c r="N25" s="85"/>
    </row>
    <row r="26" spans="1:14" ht="42.75" customHeight="1" thickBot="1" x14ac:dyDescent="0.25">
      <c r="A26" s="115"/>
      <c r="B26" s="115"/>
      <c r="C26" s="115"/>
      <c r="D26" s="103"/>
      <c r="E26" s="71" t="s">
        <v>114</v>
      </c>
      <c r="F26" s="71" t="s">
        <v>115</v>
      </c>
      <c r="G26" s="71" t="s">
        <v>116</v>
      </c>
      <c r="H26" s="71" t="s">
        <v>114</v>
      </c>
      <c r="I26" s="71" t="s">
        <v>117</v>
      </c>
      <c r="J26" s="71" t="s">
        <v>118</v>
      </c>
      <c r="K26" s="71" t="s">
        <v>119</v>
      </c>
      <c r="L26" s="71" t="s">
        <v>120</v>
      </c>
      <c r="M26" s="71" t="s">
        <v>121</v>
      </c>
      <c r="N26" s="82"/>
    </row>
    <row r="27" spans="1:14" ht="28.5" customHeight="1" thickBot="1" x14ac:dyDescent="0.25">
      <c r="A27" s="4"/>
      <c r="B27" s="78" t="s">
        <v>18</v>
      </c>
      <c r="C27" s="131" t="s">
        <v>19</v>
      </c>
      <c r="D27" s="66">
        <f>ROUNDDOWN((36943*D99/100)+36943,0)</f>
        <v>53172</v>
      </c>
      <c r="E27" s="42">
        <f>D27</f>
        <v>53172</v>
      </c>
      <c r="F27" s="42">
        <f>ROUNDDOWN(D27*1.25,0)</f>
        <v>66465</v>
      </c>
      <c r="G27" s="42">
        <f>ROUNDDOWN(D27*1.5,0)</f>
        <v>79758</v>
      </c>
      <c r="H27" s="42">
        <f>D27</f>
        <v>53172</v>
      </c>
      <c r="I27" s="42">
        <f>ROUNDDOWN(D27*1.5,0)</f>
        <v>79758</v>
      </c>
      <c r="J27" s="42">
        <f>ROUNDDOWN(D27*2,0)</f>
        <v>106344</v>
      </c>
      <c r="K27" s="42">
        <f>ROUNDDOWN(D27*1.5,0)</f>
        <v>79758</v>
      </c>
      <c r="L27" s="42">
        <f>ROUNDDOWN(D27*2,0)</f>
        <v>106344</v>
      </c>
      <c r="M27" s="42">
        <f>ROUNDDOWN(D27*3,0)</f>
        <v>159516</v>
      </c>
      <c r="N27" s="7" t="s">
        <v>66</v>
      </c>
    </row>
    <row r="28" spans="1:14" ht="72" customHeight="1" thickBot="1" x14ac:dyDescent="0.25">
      <c r="A28" s="4" t="s">
        <v>17</v>
      </c>
      <c r="B28" s="79"/>
      <c r="C28" s="132"/>
      <c r="D28" s="67">
        <f>ROUNDDOWN((55432*D99/100)+55432,0)</f>
        <v>79783</v>
      </c>
      <c r="E28" s="42">
        <f>D28</f>
        <v>79783</v>
      </c>
      <c r="F28" s="42">
        <f>ROUNDDOWN(D28*1.25,0)</f>
        <v>99728</v>
      </c>
      <c r="G28" s="42">
        <f>ROUNDDOWN(D28*1.5,0)</f>
        <v>119674</v>
      </c>
      <c r="H28" s="42">
        <f>D28</f>
        <v>79783</v>
      </c>
      <c r="I28" s="42">
        <f>ROUNDDOWN(D28*1.5,0)</f>
        <v>119674</v>
      </c>
      <c r="J28" s="42">
        <f>ROUNDDOWN(D28*2,0)</f>
        <v>159566</v>
      </c>
      <c r="K28" s="42">
        <f>ROUNDDOWN(D28*1.5,0)</f>
        <v>119674</v>
      </c>
      <c r="L28" s="42">
        <f>ROUNDDOWN(D28*2,0)</f>
        <v>159566</v>
      </c>
      <c r="M28" s="42">
        <f>ROUNDDOWN(D28*3,0)</f>
        <v>239349</v>
      </c>
      <c r="N28" s="7" t="s">
        <v>76</v>
      </c>
    </row>
    <row r="29" spans="1:14" ht="51" customHeight="1" x14ac:dyDescent="0.2">
      <c r="A29" s="13"/>
      <c r="B29" s="78" t="s">
        <v>18</v>
      </c>
      <c r="C29" s="109" t="s">
        <v>20</v>
      </c>
      <c r="D29" s="80">
        <f>ROUNDDOWN((18452*D99/100)+18452,0)</f>
        <v>26557</v>
      </c>
      <c r="E29" s="80">
        <f>D29</f>
        <v>26557</v>
      </c>
      <c r="F29" s="80">
        <f>ROUNDDOWN(D29*1.25,0)</f>
        <v>33196</v>
      </c>
      <c r="G29" s="80">
        <f>ROUNDDOWN(D29*1.5,0)</f>
        <v>39835</v>
      </c>
      <c r="H29" s="80">
        <f>D29</f>
        <v>26557</v>
      </c>
      <c r="I29" s="80">
        <f>ROUNDDOWN(D29*1.5,0)</f>
        <v>39835</v>
      </c>
      <c r="J29" s="80">
        <f>ROUNDDOWN(D29*2,0)</f>
        <v>53114</v>
      </c>
      <c r="K29" s="80">
        <f>ROUNDDOWN(D29*1.5,0)</f>
        <v>39835</v>
      </c>
      <c r="L29" s="80">
        <f>ROUNDDOWN(D29*2,0)</f>
        <v>53114</v>
      </c>
      <c r="M29" s="80">
        <f>ROUNDDOWN(D29*3,0)</f>
        <v>79671</v>
      </c>
      <c r="N29" s="83" t="s">
        <v>64</v>
      </c>
    </row>
    <row r="30" spans="1:14" ht="20.25" customHeight="1" thickBot="1" x14ac:dyDescent="0.25">
      <c r="A30" s="14"/>
      <c r="B30" s="79"/>
      <c r="C30" s="111"/>
      <c r="D30" s="81"/>
      <c r="E30" s="82"/>
      <c r="F30" s="82"/>
      <c r="G30" s="82"/>
      <c r="H30" s="82"/>
      <c r="I30" s="82"/>
      <c r="J30" s="82"/>
      <c r="K30" s="82"/>
      <c r="L30" s="82"/>
      <c r="M30" s="82"/>
      <c r="N30" s="84"/>
    </row>
    <row r="31" spans="1:14" ht="9.75" customHeight="1" x14ac:dyDescent="0.2">
      <c r="A31" s="118" t="s">
        <v>21</v>
      </c>
      <c r="B31" s="121" t="s">
        <v>22</v>
      </c>
      <c r="C31" s="129" t="s">
        <v>23</v>
      </c>
      <c r="D31" s="94">
        <f>ROUNDDOWN((12288*D99/100)+12288,0)</f>
        <v>17686</v>
      </c>
      <c r="E31" s="94">
        <f>D31</f>
        <v>17686</v>
      </c>
      <c r="F31" s="94">
        <f>ROUNDDOWN(D31*1.25,0)</f>
        <v>22107</v>
      </c>
      <c r="G31" s="94">
        <f>ROUNDDOWN(D31*1.5,0)</f>
        <v>26529</v>
      </c>
      <c r="H31" s="94">
        <f>D31</f>
        <v>17686</v>
      </c>
      <c r="I31" s="94">
        <f>ROUNDDOWN(D31*1.5,0)</f>
        <v>26529</v>
      </c>
      <c r="J31" s="94">
        <f>ROUNDDOWN(D31*2,0)</f>
        <v>35372</v>
      </c>
      <c r="K31" s="94">
        <f>ROUNDDOWN(D31*1.5,0)</f>
        <v>26529</v>
      </c>
      <c r="L31" s="94">
        <f>ROUNDDOWN(D31*2,0)</f>
        <v>35372</v>
      </c>
      <c r="M31" s="94">
        <f>ROUNDDOWN(D31*3,0)</f>
        <v>53058</v>
      </c>
      <c r="N31" s="135" t="s">
        <v>90</v>
      </c>
    </row>
    <row r="32" spans="1:14" ht="144" customHeight="1" thickBot="1" x14ac:dyDescent="0.25">
      <c r="A32" s="123"/>
      <c r="B32" s="122"/>
      <c r="C32" s="130"/>
      <c r="D32" s="120"/>
      <c r="E32" s="95"/>
      <c r="F32" s="95"/>
      <c r="G32" s="95"/>
      <c r="H32" s="95"/>
      <c r="I32" s="95"/>
      <c r="J32" s="95"/>
      <c r="K32" s="95"/>
      <c r="L32" s="95"/>
      <c r="M32" s="95"/>
      <c r="N32" s="136"/>
    </row>
    <row r="33" spans="1:16" ht="57" customHeight="1" x14ac:dyDescent="0.2">
      <c r="A33" s="109" t="s">
        <v>24</v>
      </c>
      <c r="B33" s="78" t="s">
        <v>22</v>
      </c>
      <c r="C33" s="15" t="s">
        <v>25</v>
      </c>
      <c r="D33" s="158">
        <f>ROUNDDOWN((12288*D99/100)+12288,0)</f>
        <v>17686</v>
      </c>
      <c r="E33" s="80">
        <f>D33</f>
        <v>17686</v>
      </c>
      <c r="F33" s="80">
        <f>ROUNDDOWN(D33*1.25,0)</f>
        <v>22107</v>
      </c>
      <c r="G33" s="80">
        <f>ROUNDDOWN(D33*1.5,0)</f>
        <v>26529</v>
      </c>
      <c r="H33" s="80">
        <f>D33</f>
        <v>17686</v>
      </c>
      <c r="I33" s="80">
        <f>ROUNDDOWN(D33*1.5,0)</f>
        <v>26529</v>
      </c>
      <c r="J33" s="80">
        <f>ROUNDDOWN(D33*2,0)</f>
        <v>35372</v>
      </c>
      <c r="K33" s="80">
        <f>ROUNDDOWN(D33*1.5,0)</f>
        <v>26529</v>
      </c>
      <c r="L33" s="80">
        <f>ROUNDDOWN(D33*2,0)</f>
        <v>35372</v>
      </c>
      <c r="M33" s="80">
        <f>ROUNDDOWN(D33*3,0)</f>
        <v>53058</v>
      </c>
      <c r="N33" s="83" t="s">
        <v>91</v>
      </c>
    </row>
    <row r="34" spans="1:16" ht="55.5" customHeight="1" x14ac:dyDescent="0.2">
      <c r="A34" s="110"/>
      <c r="B34" s="112"/>
      <c r="C34" s="16" t="s">
        <v>26</v>
      </c>
      <c r="D34" s="159"/>
      <c r="E34" s="85"/>
      <c r="F34" s="85"/>
      <c r="G34" s="85"/>
      <c r="H34" s="85"/>
      <c r="I34" s="85"/>
      <c r="J34" s="85"/>
      <c r="K34" s="85"/>
      <c r="L34" s="85"/>
      <c r="M34" s="85"/>
      <c r="N34" s="138"/>
    </row>
    <row r="35" spans="1:16" ht="61.5" customHeight="1" thickBot="1" x14ac:dyDescent="0.25">
      <c r="A35" s="111"/>
      <c r="B35" s="79"/>
      <c r="C35" s="7" t="s">
        <v>27</v>
      </c>
      <c r="D35" s="160"/>
      <c r="E35" s="82"/>
      <c r="F35" s="82"/>
      <c r="G35" s="82"/>
      <c r="H35" s="82"/>
      <c r="I35" s="82"/>
      <c r="J35" s="82"/>
      <c r="K35" s="82"/>
      <c r="L35" s="82"/>
      <c r="M35" s="82"/>
      <c r="N35" s="119"/>
    </row>
    <row r="36" spans="1:16" ht="44.25" customHeight="1" x14ac:dyDescent="0.2">
      <c r="A36" s="113" t="s">
        <v>0</v>
      </c>
      <c r="B36" s="113" t="s">
        <v>75</v>
      </c>
      <c r="C36" s="113" t="s">
        <v>1</v>
      </c>
      <c r="D36" s="101" t="s">
        <v>126</v>
      </c>
      <c r="E36" s="86" t="s">
        <v>129</v>
      </c>
      <c r="F36" s="87"/>
      <c r="G36" s="87"/>
      <c r="H36" s="87"/>
      <c r="I36" s="87"/>
      <c r="J36" s="87"/>
      <c r="K36" s="88"/>
      <c r="L36" s="88"/>
      <c r="M36" s="89"/>
      <c r="N36" s="21"/>
    </row>
    <row r="37" spans="1:16" x14ac:dyDescent="0.2">
      <c r="A37" s="114"/>
      <c r="B37" s="114"/>
      <c r="C37" s="114"/>
      <c r="D37" s="102"/>
      <c r="E37" s="90"/>
      <c r="F37" s="91"/>
      <c r="G37" s="91"/>
      <c r="H37" s="91"/>
      <c r="I37" s="91"/>
      <c r="J37" s="91"/>
      <c r="K37" s="92"/>
      <c r="L37" s="92"/>
      <c r="M37" s="93"/>
      <c r="N37" s="114" t="s">
        <v>2</v>
      </c>
    </row>
    <row r="38" spans="1:16" ht="22.5" customHeight="1" thickBot="1" x14ac:dyDescent="0.25">
      <c r="A38" s="114"/>
      <c r="B38" s="114"/>
      <c r="C38" s="114"/>
      <c r="D38" s="102"/>
      <c r="E38" s="90"/>
      <c r="F38" s="91"/>
      <c r="G38" s="91"/>
      <c r="H38" s="91"/>
      <c r="I38" s="91"/>
      <c r="J38" s="91"/>
      <c r="K38" s="92"/>
      <c r="L38" s="92"/>
      <c r="M38" s="93"/>
      <c r="N38" s="85"/>
    </row>
    <row r="39" spans="1:16" ht="29.25" customHeight="1" thickBot="1" x14ac:dyDescent="0.25">
      <c r="A39" s="114"/>
      <c r="B39" s="114"/>
      <c r="C39" s="114"/>
      <c r="D39" s="102"/>
      <c r="E39" s="96" t="s">
        <v>63</v>
      </c>
      <c r="F39" s="99"/>
      <c r="G39" s="100"/>
      <c r="H39" s="96" t="s">
        <v>67</v>
      </c>
      <c r="I39" s="99"/>
      <c r="J39" s="100"/>
      <c r="K39" s="96" t="s">
        <v>72</v>
      </c>
      <c r="L39" s="97"/>
      <c r="M39" s="98"/>
      <c r="N39" s="85"/>
    </row>
    <row r="40" spans="1:16" ht="44.25" customHeight="1" thickBot="1" x14ac:dyDescent="0.25">
      <c r="A40" s="115"/>
      <c r="B40" s="115"/>
      <c r="C40" s="115"/>
      <c r="D40" s="103"/>
      <c r="E40" s="71" t="s">
        <v>114</v>
      </c>
      <c r="F40" s="71" t="s">
        <v>115</v>
      </c>
      <c r="G40" s="71" t="s">
        <v>116</v>
      </c>
      <c r="H40" s="71" t="s">
        <v>114</v>
      </c>
      <c r="I40" s="71" t="s">
        <v>117</v>
      </c>
      <c r="J40" s="71" t="s">
        <v>118</v>
      </c>
      <c r="K40" s="71" t="s">
        <v>119</v>
      </c>
      <c r="L40" s="71" t="s">
        <v>120</v>
      </c>
      <c r="M40" s="71" t="s">
        <v>121</v>
      </c>
      <c r="N40" s="82"/>
    </row>
    <row r="41" spans="1:16" ht="176.25" customHeight="1" thickBot="1" x14ac:dyDescent="0.25">
      <c r="A41" s="124" t="s">
        <v>28</v>
      </c>
      <c r="B41" s="11" t="s">
        <v>29</v>
      </c>
      <c r="C41" s="48" t="s">
        <v>92</v>
      </c>
      <c r="D41" s="61">
        <f>ROUNDDOWN((18452*D99/100)+18452,0)</f>
        <v>26557</v>
      </c>
      <c r="E41" s="44">
        <f>D41</f>
        <v>26557</v>
      </c>
      <c r="F41" s="44">
        <f>ROUNDDOWN(D41*1.25,0)</f>
        <v>33196</v>
      </c>
      <c r="G41" s="44">
        <f>ROUNDDOWN(D41*1.5,0)</f>
        <v>39835</v>
      </c>
      <c r="H41" s="44">
        <f>D41</f>
        <v>26557</v>
      </c>
      <c r="I41" s="44">
        <f>ROUNDDOWN(D41*1.5,0)</f>
        <v>39835</v>
      </c>
      <c r="J41" s="44">
        <f>ROUNDDOWN(D41*2,0)</f>
        <v>53114</v>
      </c>
      <c r="K41" s="44">
        <f>ROUNDDOWN(D41*1.5,0)</f>
        <v>39835</v>
      </c>
      <c r="L41" s="44">
        <f>ROUNDDOWN(D41*2,0)</f>
        <v>53114</v>
      </c>
      <c r="M41" s="44">
        <f>ROUNDDOWN(D41*3,0)</f>
        <v>79671</v>
      </c>
      <c r="N41" s="3" t="s">
        <v>78</v>
      </c>
      <c r="P41" s="47"/>
    </row>
    <row r="42" spans="1:16" ht="57.75" customHeight="1" thickBot="1" x14ac:dyDescent="0.25">
      <c r="A42" s="125"/>
      <c r="B42" s="9" t="s">
        <v>29</v>
      </c>
      <c r="C42" s="17" t="s">
        <v>30</v>
      </c>
      <c r="D42" s="44">
        <f>ROUNDDOWN((24607*D99/100)+24607,0)</f>
        <v>35416</v>
      </c>
      <c r="E42" s="61">
        <f>D42</f>
        <v>35416</v>
      </c>
      <c r="F42" s="44">
        <f>ROUNDDOWN(D42*1.25,0)</f>
        <v>44270</v>
      </c>
      <c r="G42" s="44">
        <f>ROUNDDOWN(D42*1.5,0)</f>
        <v>53124</v>
      </c>
      <c r="H42" s="44">
        <f>D42</f>
        <v>35416</v>
      </c>
      <c r="I42" s="44">
        <f>ROUNDDOWN(D42*1.5,0)</f>
        <v>53124</v>
      </c>
      <c r="J42" s="44">
        <f>ROUNDDOWN(D42*2,0)</f>
        <v>70832</v>
      </c>
      <c r="K42" s="44">
        <f>ROUNDDOWN(D42*1.5,0)</f>
        <v>53124</v>
      </c>
      <c r="L42" s="44">
        <f>ROUNDDOWN(D42*2,0)</f>
        <v>70832</v>
      </c>
      <c r="M42" s="44">
        <f>ROUNDDOWN(D42*3,0)</f>
        <v>106248</v>
      </c>
      <c r="N42" s="12" t="s">
        <v>66</v>
      </c>
    </row>
    <row r="43" spans="1:16" ht="108.75" customHeight="1" thickBot="1" x14ac:dyDescent="0.25">
      <c r="A43" s="126"/>
      <c r="B43" s="9" t="s">
        <v>29</v>
      </c>
      <c r="C43" s="17" t="s">
        <v>31</v>
      </c>
      <c r="D43" s="44">
        <f>ROUNDDOWN((24607*D99/100)+24607,0)</f>
        <v>35416</v>
      </c>
      <c r="E43" s="44">
        <f>D43</f>
        <v>35416</v>
      </c>
      <c r="F43" s="44">
        <f>D43</f>
        <v>35416</v>
      </c>
      <c r="G43" s="44">
        <f>D43</f>
        <v>35416</v>
      </c>
      <c r="H43" s="44">
        <f>D43</f>
        <v>35416</v>
      </c>
      <c r="I43" s="44">
        <f>D43</f>
        <v>35416</v>
      </c>
      <c r="J43" s="44">
        <f>D43</f>
        <v>35416</v>
      </c>
      <c r="K43" s="44">
        <f>D43</f>
        <v>35416</v>
      </c>
      <c r="L43" s="44">
        <f>D43</f>
        <v>35416</v>
      </c>
      <c r="M43" s="44">
        <f>D43</f>
        <v>35416</v>
      </c>
      <c r="N43" s="12" t="s">
        <v>66</v>
      </c>
    </row>
    <row r="44" spans="1:16" ht="103.5" customHeight="1" thickBot="1" x14ac:dyDescent="0.25">
      <c r="A44" s="40" t="s">
        <v>32</v>
      </c>
      <c r="B44" s="6" t="s">
        <v>33</v>
      </c>
      <c r="C44" s="5" t="s">
        <v>93</v>
      </c>
      <c r="D44" s="62">
        <f>ROUNDDOWN((12288*D99/100)+12288,0)</f>
        <v>17686</v>
      </c>
      <c r="E44" s="62">
        <f>D44</f>
        <v>17686</v>
      </c>
      <c r="F44" s="62">
        <f>D44</f>
        <v>17686</v>
      </c>
      <c r="G44" s="62">
        <f>D44</f>
        <v>17686</v>
      </c>
      <c r="H44" s="62">
        <f>D44</f>
        <v>17686</v>
      </c>
      <c r="I44" s="62">
        <f>D44</f>
        <v>17686</v>
      </c>
      <c r="J44" s="62">
        <f>D44</f>
        <v>17686</v>
      </c>
      <c r="K44" s="62">
        <f>D44</f>
        <v>17686</v>
      </c>
      <c r="L44" s="62">
        <f>D44</f>
        <v>17686</v>
      </c>
      <c r="M44" s="62">
        <f>D44</f>
        <v>17686</v>
      </c>
      <c r="N44" s="30" t="s">
        <v>82</v>
      </c>
    </row>
    <row r="45" spans="1:16" ht="18.75" customHeight="1" x14ac:dyDescent="0.2">
      <c r="A45" s="113" t="s">
        <v>0</v>
      </c>
      <c r="B45" s="113" t="s">
        <v>75</v>
      </c>
      <c r="C45" s="113" t="s">
        <v>1</v>
      </c>
      <c r="D45" s="101" t="s">
        <v>126</v>
      </c>
      <c r="E45" s="86" t="s">
        <v>129</v>
      </c>
      <c r="F45" s="87"/>
      <c r="G45" s="87"/>
      <c r="H45" s="87"/>
      <c r="I45" s="87"/>
      <c r="J45" s="87"/>
      <c r="K45" s="88"/>
      <c r="L45" s="88"/>
      <c r="M45" s="89"/>
      <c r="N45" s="21"/>
    </row>
    <row r="46" spans="1:16" x14ac:dyDescent="0.2">
      <c r="A46" s="114"/>
      <c r="B46" s="114"/>
      <c r="C46" s="114"/>
      <c r="D46" s="102"/>
      <c r="E46" s="90"/>
      <c r="F46" s="91"/>
      <c r="G46" s="91"/>
      <c r="H46" s="91"/>
      <c r="I46" s="91"/>
      <c r="J46" s="91"/>
      <c r="K46" s="92"/>
      <c r="L46" s="92"/>
      <c r="M46" s="93"/>
      <c r="N46" s="114" t="s">
        <v>2</v>
      </c>
    </row>
    <row r="47" spans="1:16" ht="22.5" customHeight="1" thickBot="1" x14ac:dyDescent="0.25">
      <c r="A47" s="114"/>
      <c r="B47" s="114"/>
      <c r="C47" s="114"/>
      <c r="D47" s="102"/>
      <c r="E47" s="90"/>
      <c r="F47" s="91"/>
      <c r="G47" s="91"/>
      <c r="H47" s="91"/>
      <c r="I47" s="91"/>
      <c r="J47" s="91"/>
      <c r="K47" s="92"/>
      <c r="L47" s="92"/>
      <c r="M47" s="93"/>
      <c r="N47" s="85"/>
    </row>
    <row r="48" spans="1:16" ht="29.25" customHeight="1" thickBot="1" x14ac:dyDescent="0.25">
      <c r="A48" s="114"/>
      <c r="B48" s="114"/>
      <c r="C48" s="114"/>
      <c r="D48" s="102"/>
      <c r="E48" s="96" t="s">
        <v>63</v>
      </c>
      <c r="F48" s="99"/>
      <c r="G48" s="100"/>
      <c r="H48" s="96" t="s">
        <v>67</v>
      </c>
      <c r="I48" s="99"/>
      <c r="J48" s="100"/>
      <c r="K48" s="96" t="s">
        <v>72</v>
      </c>
      <c r="L48" s="97"/>
      <c r="M48" s="98"/>
      <c r="N48" s="85"/>
    </row>
    <row r="49" spans="1:14" ht="44.25" customHeight="1" thickBot="1" x14ac:dyDescent="0.25">
      <c r="A49" s="115"/>
      <c r="B49" s="115"/>
      <c r="C49" s="115"/>
      <c r="D49" s="103"/>
      <c r="E49" s="71" t="s">
        <v>114</v>
      </c>
      <c r="F49" s="71" t="s">
        <v>115</v>
      </c>
      <c r="G49" s="71" t="s">
        <v>116</v>
      </c>
      <c r="H49" s="71" t="s">
        <v>114</v>
      </c>
      <c r="I49" s="71" t="s">
        <v>117</v>
      </c>
      <c r="J49" s="71" t="s">
        <v>118</v>
      </c>
      <c r="K49" s="71" t="s">
        <v>119</v>
      </c>
      <c r="L49" s="71" t="s">
        <v>120</v>
      </c>
      <c r="M49" s="71" t="s">
        <v>121</v>
      </c>
      <c r="N49" s="82"/>
    </row>
    <row r="50" spans="1:14" ht="99" customHeight="1" thickBot="1" x14ac:dyDescent="0.25">
      <c r="A50" s="29" t="s">
        <v>34</v>
      </c>
      <c r="B50" s="9" t="s">
        <v>35</v>
      </c>
      <c r="C50" s="12" t="s">
        <v>94</v>
      </c>
      <c r="D50" s="44">
        <f>ROUNDDOWN((12288*D99/100)+12288,0)</f>
        <v>17686</v>
      </c>
      <c r="E50" s="44">
        <f t="shared" ref="E50:E55" si="3">D50</f>
        <v>17686</v>
      </c>
      <c r="F50" s="44">
        <f>D50</f>
        <v>17686</v>
      </c>
      <c r="G50" s="44">
        <f>D50</f>
        <v>17686</v>
      </c>
      <c r="H50" s="44">
        <f t="shared" ref="H50:H55" si="4">D50</f>
        <v>17686</v>
      </c>
      <c r="I50" s="44">
        <f>D50</f>
        <v>17686</v>
      </c>
      <c r="J50" s="44">
        <f>D50</f>
        <v>17686</v>
      </c>
      <c r="K50" s="44">
        <f>D50</f>
        <v>17686</v>
      </c>
      <c r="L50" s="44">
        <f>D50</f>
        <v>17686</v>
      </c>
      <c r="M50" s="44">
        <f>D50</f>
        <v>17686</v>
      </c>
      <c r="N50" s="31" t="s">
        <v>83</v>
      </c>
    </row>
    <row r="51" spans="1:14" ht="61.5" customHeight="1" thickBot="1" x14ac:dyDescent="0.25">
      <c r="A51" s="41" t="s">
        <v>36</v>
      </c>
      <c r="B51" s="6" t="s">
        <v>37</v>
      </c>
      <c r="C51" s="7" t="s">
        <v>95</v>
      </c>
      <c r="D51" s="62">
        <f>ROUNDDOWN((4972*D99/100)+4972,0)</f>
        <v>7156</v>
      </c>
      <c r="E51" s="62">
        <f t="shared" si="3"/>
        <v>7156</v>
      </c>
      <c r="F51" s="62">
        <f>D51</f>
        <v>7156</v>
      </c>
      <c r="G51" s="62">
        <f>D51</f>
        <v>7156</v>
      </c>
      <c r="H51" s="62">
        <f t="shared" si="4"/>
        <v>7156</v>
      </c>
      <c r="I51" s="62">
        <f>D51</f>
        <v>7156</v>
      </c>
      <c r="J51" s="62">
        <f>D51</f>
        <v>7156</v>
      </c>
      <c r="K51" s="62">
        <f>D51</f>
        <v>7156</v>
      </c>
      <c r="L51" s="62">
        <f>D51</f>
        <v>7156</v>
      </c>
      <c r="M51" s="62">
        <f>D51</f>
        <v>7156</v>
      </c>
      <c r="N51" s="30" t="s">
        <v>98</v>
      </c>
    </row>
    <row r="52" spans="1:14" ht="72" customHeight="1" thickBot="1" x14ac:dyDescent="0.25">
      <c r="A52" s="18" t="s">
        <v>38</v>
      </c>
      <c r="B52" s="9" t="s">
        <v>39</v>
      </c>
      <c r="C52" s="12" t="s">
        <v>96</v>
      </c>
      <c r="D52" s="44">
        <f>ROUNDDOWN((12288*D99/100)+12288,0)</f>
        <v>17686</v>
      </c>
      <c r="E52" s="44">
        <f t="shared" si="3"/>
        <v>17686</v>
      </c>
      <c r="F52" s="44">
        <f>ROUNDDOWN(D52*1.25,0)</f>
        <v>22107</v>
      </c>
      <c r="G52" s="44">
        <f>ROUNDDOWN(D52*1.5,0)</f>
        <v>26529</v>
      </c>
      <c r="H52" s="44">
        <f t="shared" si="4"/>
        <v>17686</v>
      </c>
      <c r="I52" s="44">
        <f>ROUNDDOWN(D52*1.5,0)</f>
        <v>26529</v>
      </c>
      <c r="J52" s="44">
        <f>ROUNDDOWN(D52*2,0)</f>
        <v>35372</v>
      </c>
      <c r="K52" s="44">
        <f>ROUNDDOWN(D52*1.5,0)</f>
        <v>26529</v>
      </c>
      <c r="L52" s="44">
        <f>ROUNDDOWN(D52*2,0)</f>
        <v>35372</v>
      </c>
      <c r="M52" s="44">
        <f>ROUNDDOWN(D52*3,0)</f>
        <v>53058</v>
      </c>
      <c r="N52" s="12" t="s">
        <v>97</v>
      </c>
    </row>
    <row r="53" spans="1:14" ht="54" customHeight="1" thickBot="1" x14ac:dyDescent="0.25">
      <c r="A53" s="109" t="s">
        <v>40</v>
      </c>
      <c r="B53" s="6" t="s">
        <v>41</v>
      </c>
      <c r="C53" s="5" t="s">
        <v>42</v>
      </c>
      <c r="D53" s="62">
        <f>ROUNDDOWN((12288*D99/100)+12288,0)</f>
        <v>17686</v>
      </c>
      <c r="E53" s="62">
        <f t="shared" si="3"/>
        <v>17686</v>
      </c>
      <c r="F53" s="62">
        <f>ROUNDDOWN(D53*1.25,0)</f>
        <v>22107</v>
      </c>
      <c r="G53" s="62">
        <f>ROUNDDOWN(D53*1.5,0)</f>
        <v>26529</v>
      </c>
      <c r="H53" s="62">
        <f t="shared" si="4"/>
        <v>17686</v>
      </c>
      <c r="I53" s="62">
        <f>ROUNDDOWN(D53*1.5,0)</f>
        <v>26529</v>
      </c>
      <c r="J53" s="62">
        <f>ROUNDDOWN(D53*2,0)</f>
        <v>35372</v>
      </c>
      <c r="K53" s="62">
        <f>ROUNDDOWN(D53*1.5,0)</f>
        <v>26529</v>
      </c>
      <c r="L53" s="62">
        <f>ROUNDDOWN(D53*2,0)</f>
        <v>35372</v>
      </c>
      <c r="M53" s="62">
        <f>ROUNDDOWN(D53*3,0)</f>
        <v>53058</v>
      </c>
      <c r="N53" s="7" t="s">
        <v>66</v>
      </c>
    </row>
    <row r="54" spans="1:14" ht="60.75" customHeight="1" thickBot="1" x14ac:dyDescent="0.25">
      <c r="A54" s="110"/>
      <c r="B54" s="6" t="s">
        <v>41</v>
      </c>
      <c r="C54" s="5" t="s">
        <v>43</v>
      </c>
      <c r="D54" s="62">
        <f>ROUNDDOWN((18452*D99/100)+18452,0)</f>
        <v>26557</v>
      </c>
      <c r="E54" s="62">
        <f t="shared" si="3"/>
        <v>26557</v>
      </c>
      <c r="F54" s="62">
        <f>ROUNDDOWN(D54*1.25,0)</f>
        <v>33196</v>
      </c>
      <c r="G54" s="62">
        <f>ROUNDDOWN(D54*1.5,0)</f>
        <v>39835</v>
      </c>
      <c r="H54" s="62">
        <f t="shared" si="4"/>
        <v>26557</v>
      </c>
      <c r="I54" s="62">
        <f>ROUNDDOWN(D54*1.5,0)</f>
        <v>39835</v>
      </c>
      <c r="J54" s="62">
        <f>ROUNDDOWN(D54*2,0)</f>
        <v>53114</v>
      </c>
      <c r="K54" s="62">
        <f>ROUNDDOWN(D54*1.5,0)</f>
        <v>39835</v>
      </c>
      <c r="L54" s="62">
        <f>ROUNDDOWN(D54*2,0)</f>
        <v>53114</v>
      </c>
      <c r="M54" s="62">
        <f>ROUNDDOWN(D54*3,0)</f>
        <v>79671</v>
      </c>
      <c r="N54" s="7" t="s">
        <v>66</v>
      </c>
    </row>
    <row r="55" spans="1:14" ht="97.5" customHeight="1" thickBot="1" x14ac:dyDescent="0.25">
      <c r="A55" s="111"/>
      <c r="B55" s="6" t="s">
        <v>41</v>
      </c>
      <c r="C55" s="5" t="s">
        <v>44</v>
      </c>
      <c r="D55" s="62">
        <f>ROUNDDOWN((12288*D99/100)+12288,0)</f>
        <v>17686</v>
      </c>
      <c r="E55" s="62">
        <f t="shared" si="3"/>
        <v>17686</v>
      </c>
      <c r="F55" s="62">
        <f>ROUNDDOWN(D55*1.25,0)</f>
        <v>22107</v>
      </c>
      <c r="G55" s="62">
        <f>ROUNDDOWN(D55*1.5,0)</f>
        <v>26529</v>
      </c>
      <c r="H55" s="62">
        <f t="shared" si="4"/>
        <v>17686</v>
      </c>
      <c r="I55" s="62">
        <f>ROUNDDOWN(D55*1.5,0)</f>
        <v>26529</v>
      </c>
      <c r="J55" s="62">
        <f>ROUNDDOWN(D55*2,0)</f>
        <v>35372</v>
      </c>
      <c r="K55" s="62">
        <f>ROUNDDOWN(D55*1.5,0)</f>
        <v>26529</v>
      </c>
      <c r="L55" s="62">
        <f>ROUNDDOWN(D55*2,0)</f>
        <v>35372</v>
      </c>
      <c r="M55" s="62">
        <f>ROUNDDOWN(D55*3,0)</f>
        <v>53058</v>
      </c>
      <c r="N55" s="28" t="s">
        <v>73</v>
      </c>
    </row>
    <row r="56" spans="1:14" ht="44.25" customHeight="1" x14ac:dyDescent="0.2">
      <c r="A56" s="113" t="s">
        <v>0</v>
      </c>
      <c r="B56" s="113" t="s">
        <v>75</v>
      </c>
      <c r="C56" s="113" t="s">
        <v>1</v>
      </c>
      <c r="D56" s="101" t="s">
        <v>126</v>
      </c>
      <c r="E56" s="86" t="s">
        <v>129</v>
      </c>
      <c r="F56" s="87"/>
      <c r="G56" s="87"/>
      <c r="H56" s="87"/>
      <c r="I56" s="87"/>
      <c r="J56" s="87"/>
      <c r="K56" s="88"/>
      <c r="L56" s="88"/>
      <c r="M56" s="89"/>
      <c r="N56" s="21"/>
    </row>
    <row r="57" spans="1:14" x14ac:dyDescent="0.2">
      <c r="A57" s="114"/>
      <c r="B57" s="114"/>
      <c r="C57" s="114"/>
      <c r="D57" s="102"/>
      <c r="E57" s="90"/>
      <c r="F57" s="91"/>
      <c r="G57" s="91"/>
      <c r="H57" s="91"/>
      <c r="I57" s="91"/>
      <c r="J57" s="91"/>
      <c r="K57" s="92"/>
      <c r="L57" s="92"/>
      <c r="M57" s="93"/>
      <c r="N57" s="114" t="s">
        <v>2</v>
      </c>
    </row>
    <row r="58" spans="1:14" ht="22.5" customHeight="1" thickBot="1" x14ac:dyDescent="0.25">
      <c r="A58" s="114"/>
      <c r="B58" s="114"/>
      <c r="C58" s="114"/>
      <c r="D58" s="102"/>
      <c r="E58" s="90"/>
      <c r="F58" s="91"/>
      <c r="G58" s="91"/>
      <c r="H58" s="91"/>
      <c r="I58" s="91"/>
      <c r="J58" s="91"/>
      <c r="K58" s="92"/>
      <c r="L58" s="92"/>
      <c r="M58" s="93"/>
      <c r="N58" s="85"/>
    </row>
    <row r="59" spans="1:14" ht="29.25" customHeight="1" thickBot="1" x14ac:dyDescent="0.25">
      <c r="A59" s="114"/>
      <c r="B59" s="114"/>
      <c r="C59" s="114"/>
      <c r="D59" s="102"/>
      <c r="E59" s="96" t="s">
        <v>63</v>
      </c>
      <c r="F59" s="99"/>
      <c r="G59" s="100"/>
      <c r="H59" s="96" t="s">
        <v>67</v>
      </c>
      <c r="I59" s="99"/>
      <c r="J59" s="100"/>
      <c r="K59" s="96" t="s">
        <v>72</v>
      </c>
      <c r="L59" s="97"/>
      <c r="M59" s="98"/>
      <c r="N59" s="85"/>
    </row>
    <row r="60" spans="1:14" ht="46.5" customHeight="1" thickBot="1" x14ac:dyDescent="0.25">
      <c r="A60" s="115"/>
      <c r="B60" s="115"/>
      <c r="C60" s="115"/>
      <c r="D60" s="103"/>
      <c r="E60" s="71" t="s">
        <v>114</v>
      </c>
      <c r="F60" s="71" t="s">
        <v>115</v>
      </c>
      <c r="G60" s="71" t="s">
        <v>116</v>
      </c>
      <c r="H60" s="71" t="s">
        <v>114</v>
      </c>
      <c r="I60" s="71" t="s">
        <v>117</v>
      </c>
      <c r="J60" s="71" t="s">
        <v>118</v>
      </c>
      <c r="K60" s="71" t="s">
        <v>119</v>
      </c>
      <c r="L60" s="71" t="s">
        <v>120</v>
      </c>
      <c r="M60" s="71" t="s">
        <v>121</v>
      </c>
      <c r="N60" s="82"/>
    </row>
    <row r="61" spans="1:14" ht="78" customHeight="1" thickBot="1" x14ac:dyDescent="0.25">
      <c r="A61" s="118" t="s">
        <v>45</v>
      </c>
      <c r="B61" s="9" t="s">
        <v>46</v>
      </c>
      <c r="C61" s="50" t="s">
        <v>99</v>
      </c>
      <c r="D61" s="68">
        <f>ROUNDDOWN((24607*D99/100)+24607,0)</f>
        <v>35416</v>
      </c>
      <c r="E61" s="44" t="s">
        <v>122</v>
      </c>
      <c r="F61" s="44" t="s">
        <v>122</v>
      </c>
      <c r="G61" s="44" t="s">
        <v>122</v>
      </c>
      <c r="H61" s="44" t="s">
        <v>122</v>
      </c>
      <c r="I61" s="44" t="s">
        <v>122</v>
      </c>
      <c r="J61" s="44" t="s">
        <v>122</v>
      </c>
      <c r="K61" s="44">
        <f>ROUNDDOWN(D61*1.5,0)</f>
        <v>53124</v>
      </c>
      <c r="L61" s="44">
        <f>ROUNDDOWN(D61*2,0)</f>
        <v>70832</v>
      </c>
      <c r="M61" s="44">
        <f>ROUNDDOWN(D61*3,0)</f>
        <v>106248</v>
      </c>
      <c r="N61" s="12" t="s">
        <v>79</v>
      </c>
    </row>
    <row r="62" spans="1:14" ht="157.5" customHeight="1" thickBot="1" x14ac:dyDescent="0.25">
      <c r="A62" s="119"/>
      <c r="B62" s="34" t="s">
        <v>46</v>
      </c>
      <c r="C62" s="25" t="s">
        <v>100</v>
      </c>
      <c r="D62" s="27">
        <f>ROUNDDOWN((24607*D99/100)+24607,0)</f>
        <v>35416</v>
      </c>
      <c r="E62" s="49">
        <f>D62</f>
        <v>35416</v>
      </c>
      <c r="F62" s="49">
        <f>ROUNDDOWN(D62*1.25,0)</f>
        <v>44270</v>
      </c>
      <c r="G62" s="49">
        <f>ROUNDDOWN(D62*1.5,0)</f>
        <v>53124</v>
      </c>
      <c r="H62" s="49">
        <f>D62</f>
        <v>35416</v>
      </c>
      <c r="I62" s="49">
        <f>ROUNDDOWN(D62*1.5,0)</f>
        <v>53124</v>
      </c>
      <c r="J62" s="49">
        <f>ROUNDDOWN(D62*2,0)</f>
        <v>70832</v>
      </c>
      <c r="K62" s="49">
        <f>ROUNDDOWN(D62*1.5,0)</f>
        <v>53124</v>
      </c>
      <c r="L62" s="49">
        <f>ROUNDDOWN(D62*2,0)</f>
        <v>70832</v>
      </c>
      <c r="M62" s="49">
        <f>ROUNDDOWN(D62*3,0)</f>
        <v>106248</v>
      </c>
      <c r="N62" s="25" t="s">
        <v>79</v>
      </c>
    </row>
    <row r="63" spans="1:14" ht="97.5" customHeight="1" thickBot="1" x14ac:dyDescent="0.25">
      <c r="A63" s="19" t="s">
        <v>47</v>
      </c>
      <c r="B63" s="6" t="s">
        <v>48</v>
      </c>
      <c r="C63" s="33" t="s">
        <v>80</v>
      </c>
      <c r="D63" s="62">
        <f>ROUNDDOWN((61602*D99/100)+61602,0)</f>
        <v>88663</v>
      </c>
      <c r="E63" s="63">
        <f>D63</f>
        <v>88663</v>
      </c>
      <c r="F63" s="63">
        <f>ROUNDDOWN(D63*1.25,0)</f>
        <v>110828</v>
      </c>
      <c r="G63" s="63">
        <f>ROUNDDOWN(D63*1.5,0)</f>
        <v>132994</v>
      </c>
      <c r="H63" s="63">
        <f>D63</f>
        <v>88663</v>
      </c>
      <c r="I63" s="63">
        <f>ROUNDDOWN(D63*1.5,0)</f>
        <v>132994</v>
      </c>
      <c r="J63" s="63">
        <f>ROUNDDOWN(D63*2,0)</f>
        <v>177326</v>
      </c>
      <c r="K63" s="63">
        <f>ROUNDDOWN(D63*1.5,0)</f>
        <v>132994</v>
      </c>
      <c r="L63" s="63">
        <f>ROUNDDOWN(D63*2,0)</f>
        <v>177326</v>
      </c>
      <c r="M63" s="63">
        <f>ROUNDDOWN(D63*3,0)</f>
        <v>265989</v>
      </c>
      <c r="N63" s="7" t="s">
        <v>66</v>
      </c>
    </row>
    <row r="64" spans="1:14" ht="96.75" customHeight="1" thickBot="1" x14ac:dyDescent="0.25">
      <c r="A64" s="22" t="s">
        <v>49</v>
      </c>
      <c r="B64" s="23" t="s">
        <v>50</v>
      </c>
      <c r="C64" s="24" t="s">
        <v>51</v>
      </c>
      <c r="D64" s="27">
        <f>ROUNDDOWN((61602*D99/100)+61602,0)</f>
        <v>88663</v>
      </c>
      <c r="E64" s="49">
        <f>D64</f>
        <v>88663</v>
      </c>
      <c r="F64" s="49">
        <f>ROUNDDOWN(D64*1.25,0)</f>
        <v>110828</v>
      </c>
      <c r="G64" s="49">
        <f>ROUNDDOWN(D64*1.5,0)</f>
        <v>132994</v>
      </c>
      <c r="H64" s="49">
        <f>D64</f>
        <v>88663</v>
      </c>
      <c r="I64" s="49">
        <f>ROUNDDOWN(D64*1.5,0)</f>
        <v>132994</v>
      </c>
      <c r="J64" s="49">
        <f>ROUNDDOWN(D64*2,0)</f>
        <v>177326</v>
      </c>
      <c r="K64" s="49">
        <f>ROUNDDOWN(D64*1.5,0)</f>
        <v>132994</v>
      </c>
      <c r="L64" s="49">
        <f>ROUNDDOWN(D64*2,0)</f>
        <v>177326</v>
      </c>
      <c r="M64" s="49">
        <f>ROUNDDOWN(D64*3,0)</f>
        <v>265989</v>
      </c>
      <c r="N64" s="25" t="s">
        <v>66</v>
      </c>
    </row>
    <row r="65" spans="1:156" ht="44.25" customHeight="1" x14ac:dyDescent="0.2">
      <c r="A65" s="113" t="s">
        <v>0</v>
      </c>
      <c r="B65" s="113" t="s">
        <v>75</v>
      </c>
      <c r="C65" s="113" t="s">
        <v>1</v>
      </c>
      <c r="D65" s="101" t="s">
        <v>126</v>
      </c>
      <c r="E65" s="86" t="s">
        <v>129</v>
      </c>
      <c r="F65" s="87"/>
      <c r="G65" s="87"/>
      <c r="H65" s="87"/>
      <c r="I65" s="87"/>
      <c r="J65" s="87"/>
      <c r="K65" s="88"/>
      <c r="L65" s="88"/>
      <c r="M65" s="89"/>
      <c r="N65" s="21"/>
    </row>
    <row r="66" spans="1:156" x14ac:dyDescent="0.2">
      <c r="A66" s="114"/>
      <c r="B66" s="114"/>
      <c r="C66" s="114"/>
      <c r="D66" s="102"/>
      <c r="E66" s="90"/>
      <c r="F66" s="91"/>
      <c r="G66" s="91"/>
      <c r="H66" s="91"/>
      <c r="I66" s="91"/>
      <c r="J66" s="91"/>
      <c r="K66" s="92"/>
      <c r="L66" s="92"/>
      <c r="M66" s="93"/>
      <c r="N66" s="114" t="s">
        <v>2</v>
      </c>
    </row>
    <row r="67" spans="1:156" ht="22.5" customHeight="1" thickBot="1" x14ac:dyDescent="0.25">
      <c r="A67" s="114"/>
      <c r="B67" s="114"/>
      <c r="C67" s="114"/>
      <c r="D67" s="102"/>
      <c r="E67" s="90"/>
      <c r="F67" s="91"/>
      <c r="G67" s="91"/>
      <c r="H67" s="91"/>
      <c r="I67" s="91"/>
      <c r="J67" s="91"/>
      <c r="K67" s="92"/>
      <c r="L67" s="92"/>
      <c r="M67" s="93"/>
      <c r="N67" s="85"/>
    </row>
    <row r="68" spans="1:156" ht="29.25" customHeight="1" thickBot="1" x14ac:dyDescent="0.25">
      <c r="A68" s="114"/>
      <c r="B68" s="114"/>
      <c r="C68" s="114"/>
      <c r="D68" s="102"/>
      <c r="E68" s="96" t="s">
        <v>63</v>
      </c>
      <c r="F68" s="99"/>
      <c r="G68" s="100"/>
      <c r="H68" s="96" t="s">
        <v>67</v>
      </c>
      <c r="I68" s="99"/>
      <c r="J68" s="100"/>
      <c r="K68" s="96" t="s">
        <v>72</v>
      </c>
      <c r="L68" s="97"/>
      <c r="M68" s="98"/>
      <c r="N68" s="85"/>
    </row>
    <row r="69" spans="1:156" ht="42" customHeight="1" thickBot="1" x14ac:dyDescent="0.25">
      <c r="A69" s="115"/>
      <c r="B69" s="115"/>
      <c r="C69" s="115"/>
      <c r="D69" s="103"/>
      <c r="E69" s="71" t="s">
        <v>114</v>
      </c>
      <c r="F69" s="71" t="s">
        <v>115</v>
      </c>
      <c r="G69" s="71" t="s">
        <v>116</v>
      </c>
      <c r="H69" s="71" t="s">
        <v>114</v>
      </c>
      <c r="I69" s="71" t="s">
        <v>117</v>
      </c>
      <c r="J69" s="71" t="s">
        <v>118</v>
      </c>
      <c r="K69" s="71" t="s">
        <v>119</v>
      </c>
      <c r="L69" s="71" t="s">
        <v>120</v>
      </c>
      <c r="M69" s="71" t="s">
        <v>121</v>
      </c>
      <c r="N69" s="82"/>
    </row>
    <row r="70" spans="1:156" ht="30" customHeight="1" x14ac:dyDescent="0.2">
      <c r="A70" s="116" t="s">
        <v>52</v>
      </c>
      <c r="B70" s="78" t="s">
        <v>53</v>
      </c>
      <c r="C70" s="109" t="s">
        <v>54</v>
      </c>
      <c r="D70" s="80">
        <f>ROUNDDOWN((9960*D99/100)+9960,0)</f>
        <v>14335</v>
      </c>
      <c r="E70" s="80">
        <f>D70</f>
        <v>14335</v>
      </c>
      <c r="F70" s="80">
        <f>D70</f>
        <v>14335</v>
      </c>
      <c r="G70" s="80">
        <f>D70</f>
        <v>14335</v>
      </c>
      <c r="H70" s="80">
        <f>D70</f>
        <v>14335</v>
      </c>
      <c r="I70" s="80">
        <f>D70</f>
        <v>14335</v>
      </c>
      <c r="J70" s="80">
        <f>D70</f>
        <v>14335</v>
      </c>
      <c r="K70" s="80">
        <f>D70</f>
        <v>14335</v>
      </c>
      <c r="L70" s="80">
        <f>D70</f>
        <v>14335</v>
      </c>
      <c r="M70" s="80">
        <f>D70</f>
        <v>14335</v>
      </c>
      <c r="N70" s="83" t="s">
        <v>101</v>
      </c>
    </row>
    <row r="71" spans="1:156" ht="54" customHeight="1" thickBot="1" x14ac:dyDescent="0.25">
      <c r="A71" s="117"/>
      <c r="B71" s="79"/>
      <c r="C71" s="111"/>
      <c r="D71" s="81"/>
      <c r="E71" s="82"/>
      <c r="F71" s="82"/>
      <c r="G71" s="82"/>
      <c r="H71" s="82"/>
      <c r="I71" s="82"/>
      <c r="J71" s="82"/>
      <c r="K71" s="82"/>
      <c r="L71" s="82"/>
      <c r="M71" s="82"/>
      <c r="N71" s="119"/>
    </row>
    <row r="72" spans="1:156" ht="28.5" customHeight="1" thickBot="1" x14ac:dyDescent="0.25">
      <c r="A72" s="118" t="s">
        <v>55</v>
      </c>
      <c r="B72" s="121" t="s">
        <v>56</v>
      </c>
      <c r="C72" s="12" t="s">
        <v>57</v>
      </c>
      <c r="D72" s="44">
        <f>ROUNDDOWN((616255*D99/100)+616255,0)</f>
        <v>886975</v>
      </c>
      <c r="E72" s="44">
        <f>D72</f>
        <v>886975</v>
      </c>
      <c r="F72" s="44">
        <f>ROUNDDOWN(D72*1.25,0)</f>
        <v>1108718</v>
      </c>
      <c r="G72" s="44">
        <f>ROUNDDOWN(D72*1.5,0)</f>
        <v>1330462</v>
      </c>
      <c r="H72" s="44">
        <f>D72</f>
        <v>886975</v>
      </c>
      <c r="I72" s="44">
        <f>ROUNDDOWN(D72*1.5,0)</f>
        <v>1330462</v>
      </c>
      <c r="J72" s="44">
        <f>ROUNDDOWN(D72*2,0)</f>
        <v>1773950</v>
      </c>
      <c r="K72" s="44">
        <f>ROUNDDOWN(D72*1.5,0)</f>
        <v>1330462</v>
      </c>
      <c r="L72" s="44">
        <f>ROUNDDOWN(D72*2,0)</f>
        <v>1773950</v>
      </c>
      <c r="M72" s="44">
        <f>ROUNDDOWN(D72*3,0)</f>
        <v>2660925</v>
      </c>
      <c r="N72" s="12" t="s">
        <v>66</v>
      </c>
    </row>
    <row r="73" spans="1:156" s="69" customFormat="1" ht="47.25" customHeight="1" thickBot="1" x14ac:dyDescent="0.25">
      <c r="A73" s="128"/>
      <c r="B73" s="127"/>
      <c r="C73" s="12" t="s">
        <v>123</v>
      </c>
      <c r="D73" s="44">
        <f>ROUNDDOWN((986007*D99/100)+986007,0)</f>
        <v>1419159</v>
      </c>
      <c r="E73" s="44">
        <f>D73</f>
        <v>1419159</v>
      </c>
      <c r="F73" s="44">
        <f>ROUNDDOWN(D73*1.25,0)</f>
        <v>1773948</v>
      </c>
      <c r="G73" s="44">
        <f>ROUNDDOWN(D73*1.5,0)</f>
        <v>2128738</v>
      </c>
      <c r="H73" s="44">
        <f>D73</f>
        <v>1419159</v>
      </c>
      <c r="I73" s="44">
        <f>ROUNDDOWN(D73*1.5,0)</f>
        <v>2128738</v>
      </c>
      <c r="J73" s="44">
        <f>ROUNDDOWN(D73*2,0)</f>
        <v>2838318</v>
      </c>
      <c r="K73" s="44">
        <f>ROUNDDOWN(D73*1.5,0)</f>
        <v>2128738</v>
      </c>
      <c r="L73" s="44">
        <f>ROUNDDOWN(D73*2,0)</f>
        <v>2838318</v>
      </c>
      <c r="M73" s="44">
        <f>ROUNDDOWN(D73*3,0)</f>
        <v>4257477</v>
      </c>
      <c r="N73" s="12" t="s">
        <v>66</v>
      </c>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row>
    <row r="74" spans="1:156" ht="45" customHeight="1" thickBot="1" x14ac:dyDescent="0.25">
      <c r="A74" s="128"/>
      <c r="B74" s="127"/>
      <c r="C74" s="12" t="s">
        <v>58</v>
      </c>
      <c r="D74" s="44">
        <f>ROUNDDOWN((986007*D99/100)+986007,0)</f>
        <v>1419159</v>
      </c>
      <c r="E74" s="44">
        <f>D74</f>
        <v>1419159</v>
      </c>
      <c r="F74" s="44">
        <f>ROUNDDOWN(D74*1.25,0)</f>
        <v>1773948</v>
      </c>
      <c r="G74" s="44">
        <f>ROUNDDOWN(D74*1.5,0)</f>
        <v>2128738</v>
      </c>
      <c r="H74" s="44">
        <f>D74</f>
        <v>1419159</v>
      </c>
      <c r="I74" s="44">
        <f>ROUNDDOWN(D74*1.5,0)</f>
        <v>2128738</v>
      </c>
      <c r="J74" s="44">
        <f>ROUNDDOWN(D74*2,0)</f>
        <v>2838318</v>
      </c>
      <c r="K74" s="44">
        <f>ROUNDDOWN(D74*1.5,0)</f>
        <v>2128738</v>
      </c>
      <c r="L74" s="44">
        <f>ROUNDDOWN(D74*2,0)</f>
        <v>2838318</v>
      </c>
      <c r="M74" s="44">
        <f>ROUNDDOWN(D74*3,0)</f>
        <v>4257477</v>
      </c>
      <c r="N74" s="12" t="s">
        <v>66</v>
      </c>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row>
    <row r="75" spans="1:156" ht="27.75" customHeight="1" thickBot="1" x14ac:dyDescent="0.25">
      <c r="A75" s="123"/>
      <c r="B75" s="122"/>
      <c r="C75" s="12" t="s">
        <v>59</v>
      </c>
      <c r="D75" s="44">
        <f>ROUNDDOWN((986007*D99/100)+986007,0)</f>
        <v>1419159</v>
      </c>
      <c r="E75" s="44">
        <f>D75</f>
        <v>1419159</v>
      </c>
      <c r="F75" s="44">
        <f>ROUNDDOWN(D75*1.25,0)</f>
        <v>1773948</v>
      </c>
      <c r="G75" s="44">
        <f>ROUNDDOWN(D75*1.5,0)</f>
        <v>2128738</v>
      </c>
      <c r="H75" s="44">
        <f>D75</f>
        <v>1419159</v>
      </c>
      <c r="I75" s="44">
        <f>ROUNDDOWN(D75*1.5,0)</f>
        <v>2128738</v>
      </c>
      <c r="J75" s="44">
        <f>ROUNDDOWN(D75*2,0)</f>
        <v>2838318</v>
      </c>
      <c r="K75" s="44">
        <f>ROUNDDOWN(D75*1.5,0)</f>
        <v>2128738</v>
      </c>
      <c r="L75" s="44">
        <f>ROUNDDOWN(D75*2,0)</f>
        <v>2838318</v>
      </c>
      <c r="M75" s="44">
        <f>ROUNDDOWN(D75*3,0)</f>
        <v>4257477</v>
      </c>
      <c r="N75" s="12" t="s">
        <v>66</v>
      </c>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row>
    <row r="76" spans="1:156" s="69" customFormat="1" ht="30" customHeight="1" x14ac:dyDescent="0.2">
      <c r="A76" s="109" t="s">
        <v>60</v>
      </c>
      <c r="B76" s="78" t="s">
        <v>61</v>
      </c>
      <c r="C76" s="83" t="s">
        <v>62</v>
      </c>
      <c r="D76" s="80">
        <f>ROUNDDOWN((12288*D99/100)+12288,0)</f>
        <v>17686</v>
      </c>
      <c r="E76" s="105">
        <f>D76</f>
        <v>17686</v>
      </c>
      <c r="F76" s="105">
        <f>ROUNDDOWN(D76*1.25,0)</f>
        <v>22107</v>
      </c>
      <c r="G76" s="105">
        <f>ROUNDDOWN(D76*1.5,0)</f>
        <v>26529</v>
      </c>
      <c r="H76" s="105">
        <f>D76</f>
        <v>17686</v>
      </c>
      <c r="I76" s="105">
        <f>ROUNDDOWN(D76*1.5,0)</f>
        <v>26529</v>
      </c>
      <c r="J76" s="105">
        <f>ROUNDDOWN(D76*2,0)</f>
        <v>35372</v>
      </c>
      <c r="K76" s="105">
        <f>ROUNDDOWN(D76*1.5,0)</f>
        <v>26529</v>
      </c>
      <c r="L76" s="105">
        <f>ROUNDDOWN(D76*2,0)</f>
        <v>35372</v>
      </c>
      <c r="M76" s="105">
        <f>ROUNDDOWN(D76*3,0)</f>
        <v>53058</v>
      </c>
      <c r="N76" s="83" t="s">
        <v>74</v>
      </c>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row>
    <row r="77" spans="1:156" ht="33" customHeight="1" thickBot="1" x14ac:dyDescent="0.25">
      <c r="A77" s="111"/>
      <c r="B77" s="79"/>
      <c r="C77" s="84"/>
      <c r="D77" s="81"/>
      <c r="E77" s="106"/>
      <c r="F77" s="82"/>
      <c r="G77" s="82"/>
      <c r="H77" s="82"/>
      <c r="I77" s="82"/>
      <c r="J77" s="82"/>
      <c r="K77" s="82"/>
      <c r="L77" s="82"/>
      <c r="M77" s="82"/>
      <c r="N77" s="84"/>
    </row>
    <row r="78" spans="1:156" ht="53" thickBot="1" x14ac:dyDescent="0.25">
      <c r="A78" s="35" t="s">
        <v>70</v>
      </c>
      <c r="B78" s="34" t="s">
        <v>68</v>
      </c>
      <c r="C78" s="36" t="s">
        <v>69</v>
      </c>
      <c r="D78" s="49">
        <f>ROUNDDOWN((4972*D99/100)+4972,0)</f>
        <v>7156</v>
      </c>
      <c r="E78" s="49">
        <f>D78</f>
        <v>7156</v>
      </c>
      <c r="F78" s="49">
        <f>D78</f>
        <v>7156</v>
      </c>
      <c r="G78" s="49">
        <f>D78</f>
        <v>7156</v>
      </c>
      <c r="H78" s="49">
        <f>D78</f>
        <v>7156</v>
      </c>
      <c r="I78" s="49">
        <f>D78</f>
        <v>7156</v>
      </c>
      <c r="J78" s="49">
        <f>D78</f>
        <v>7156</v>
      </c>
      <c r="K78" s="49">
        <f>D78</f>
        <v>7156</v>
      </c>
      <c r="L78" s="49">
        <f>D78</f>
        <v>7156</v>
      </c>
      <c r="M78" s="49">
        <f>D78</f>
        <v>7156</v>
      </c>
      <c r="N78" s="37" t="s">
        <v>84</v>
      </c>
    </row>
    <row r="79" spans="1:156" ht="45" customHeight="1" thickBot="1" x14ac:dyDescent="0.25">
      <c r="A79" s="35" t="s">
        <v>70</v>
      </c>
      <c r="B79" s="34" t="s">
        <v>102</v>
      </c>
      <c r="C79" s="36" t="s">
        <v>71</v>
      </c>
      <c r="D79" s="49">
        <f>ROUNDDOWN((4972*D99/100)+4972,0)</f>
        <v>7156</v>
      </c>
      <c r="E79" s="49">
        <f>D79</f>
        <v>7156</v>
      </c>
      <c r="F79" s="49">
        <f>D79</f>
        <v>7156</v>
      </c>
      <c r="G79" s="49">
        <f>D79</f>
        <v>7156</v>
      </c>
      <c r="H79" s="49">
        <f>D79</f>
        <v>7156</v>
      </c>
      <c r="I79" s="49">
        <f>D79</f>
        <v>7156</v>
      </c>
      <c r="J79" s="49">
        <f>D79</f>
        <v>7156</v>
      </c>
      <c r="K79" s="49">
        <f>D79</f>
        <v>7156</v>
      </c>
      <c r="L79" s="49">
        <f>D79</f>
        <v>7156</v>
      </c>
      <c r="M79" s="49">
        <f>D79</f>
        <v>7156</v>
      </c>
      <c r="N79" s="37" t="s">
        <v>84</v>
      </c>
    </row>
    <row r="80" spans="1:156" s="39" customFormat="1" ht="13" x14ac:dyDescent="0.15">
      <c r="A80" s="39" t="s">
        <v>85</v>
      </c>
    </row>
    <row r="81" spans="1:14" s="39" customFormat="1" ht="13" x14ac:dyDescent="0.15">
      <c r="A81" s="39" t="s">
        <v>103</v>
      </c>
    </row>
    <row r="82" spans="1:14" ht="38.25" customHeight="1" x14ac:dyDescent="0.2">
      <c r="A82" s="104" t="s">
        <v>81</v>
      </c>
      <c r="B82" s="104"/>
      <c r="C82" s="104"/>
      <c r="D82" s="104"/>
      <c r="E82" s="104"/>
      <c r="F82" s="104"/>
      <c r="G82" s="104"/>
      <c r="H82" s="104"/>
      <c r="I82" s="104"/>
      <c r="J82" s="104"/>
      <c r="K82" s="104"/>
      <c r="L82" s="104"/>
      <c r="M82" s="104"/>
      <c r="N82" s="104"/>
    </row>
    <row r="83" spans="1:14" s="39" customFormat="1" ht="17" thickBot="1" x14ac:dyDescent="0.25">
      <c r="A83" s="51" t="s">
        <v>104</v>
      </c>
    </row>
    <row r="84" spans="1:14" ht="15" customHeight="1" x14ac:dyDescent="0.2">
      <c r="A84" s="113" t="s">
        <v>0</v>
      </c>
      <c r="B84" s="113" t="s">
        <v>75</v>
      </c>
      <c r="C84" s="113" t="s">
        <v>1</v>
      </c>
      <c r="D84" s="151" t="s">
        <v>130</v>
      </c>
    </row>
    <row r="85" spans="1:14" ht="22.5" customHeight="1" x14ac:dyDescent="0.2">
      <c r="A85" s="114"/>
      <c r="B85" s="114"/>
      <c r="C85" s="114"/>
      <c r="D85" s="152"/>
      <c r="E85" s="38"/>
      <c r="F85" s="38"/>
      <c r="G85" s="38"/>
      <c r="H85" s="38"/>
      <c r="I85" s="38"/>
      <c r="J85" s="38"/>
      <c r="K85" s="38"/>
      <c r="L85" s="38"/>
      <c r="M85" s="38"/>
    </row>
    <row r="86" spans="1:14" x14ac:dyDescent="0.2">
      <c r="A86" s="114"/>
      <c r="B86" s="114"/>
      <c r="C86" s="114"/>
      <c r="D86" s="152"/>
    </row>
    <row r="87" spans="1:14" x14ac:dyDescent="0.2">
      <c r="A87" s="114"/>
      <c r="B87" s="114"/>
      <c r="C87" s="114"/>
      <c r="D87" s="152"/>
    </row>
    <row r="88" spans="1:14" ht="54.75" customHeight="1" thickBot="1" x14ac:dyDescent="0.25">
      <c r="A88" s="115"/>
      <c r="B88" s="115"/>
      <c r="C88" s="115"/>
      <c r="D88" s="153"/>
    </row>
    <row r="89" spans="1:14" ht="145" thickBot="1" x14ac:dyDescent="0.25">
      <c r="A89" s="57" t="s">
        <v>105</v>
      </c>
      <c r="B89" s="58" t="s">
        <v>106</v>
      </c>
      <c r="C89" s="59" t="s">
        <v>107</v>
      </c>
      <c r="D89" s="77">
        <f>ROUNDDOWN((133981*D99/100)+133981,0)</f>
        <v>192838</v>
      </c>
    </row>
    <row r="90" spans="1:14" x14ac:dyDescent="0.2">
      <c r="A90" s="52"/>
      <c r="B90" s="55"/>
      <c r="C90" s="129" t="s">
        <v>110</v>
      </c>
      <c r="D90" s="139">
        <f>D89</f>
        <v>192838</v>
      </c>
    </row>
    <row r="91" spans="1:14" ht="39" x14ac:dyDescent="0.2">
      <c r="A91" s="53" t="s">
        <v>108</v>
      </c>
      <c r="B91" s="56"/>
      <c r="C91" s="144"/>
      <c r="D91" s="140"/>
    </row>
    <row r="92" spans="1:14" ht="27" thickBot="1" x14ac:dyDescent="0.25">
      <c r="A92" s="54"/>
      <c r="B92" s="9" t="s">
        <v>109</v>
      </c>
      <c r="C92" s="130"/>
      <c r="D92" s="141"/>
    </row>
    <row r="93" spans="1:14" ht="56.25" customHeight="1" x14ac:dyDescent="0.2">
      <c r="A93" s="145" t="s">
        <v>111</v>
      </c>
      <c r="B93" s="147">
        <v>107</v>
      </c>
      <c r="C93" s="149" t="s">
        <v>112</v>
      </c>
      <c r="D93" s="142">
        <f>D89</f>
        <v>192838</v>
      </c>
    </row>
    <row r="94" spans="1:14" ht="16" thickBot="1" x14ac:dyDescent="0.25">
      <c r="A94" s="146"/>
      <c r="B94" s="148"/>
      <c r="C94" s="150"/>
      <c r="D94" s="143"/>
    </row>
    <row r="95" spans="1:14" ht="41.25" customHeight="1" x14ac:dyDescent="0.2">
      <c r="A95" s="104" t="s">
        <v>81</v>
      </c>
      <c r="B95" s="104"/>
      <c r="C95" s="104"/>
      <c r="D95" s="104"/>
      <c r="E95" s="104"/>
      <c r="F95" s="104"/>
      <c r="G95" s="104"/>
      <c r="H95" s="104"/>
      <c r="I95" s="104"/>
      <c r="J95" s="104"/>
      <c r="K95" s="104"/>
      <c r="L95" s="104"/>
      <c r="M95" s="104"/>
      <c r="N95" s="104"/>
    </row>
    <row r="97" spans="3:5" ht="16" thickBot="1" x14ac:dyDescent="0.25"/>
    <row r="98" spans="3:5" ht="45.75" customHeight="1" thickBot="1" x14ac:dyDescent="0.25">
      <c r="C98" s="74" t="s">
        <v>124</v>
      </c>
      <c r="D98" s="75">
        <v>2025</v>
      </c>
      <c r="E98" s="73"/>
    </row>
    <row r="99" spans="3:5" ht="16" thickBot="1" x14ac:dyDescent="0.25">
      <c r="C99" s="74" t="s">
        <v>125</v>
      </c>
      <c r="D99" s="76">
        <v>43.93</v>
      </c>
    </row>
  </sheetData>
  <mergeCells count="164">
    <mergeCell ref="D7:D8"/>
    <mergeCell ref="D21:D23"/>
    <mergeCell ref="D33:D35"/>
    <mergeCell ref="I76:I77"/>
    <mergeCell ref="J76:J77"/>
    <mergeCell ref="K76:K77"/>
    <mergeCell ref="K21:K23"/>
    <mergeCell ref="E48:G48"/>
    <mergeCell ref="E24:M24"/>
    <mergeCell ref="E13:M13"/>
    <mergeCell ref="L76:L77"/>
    <mergeCell ref="M76:M77"/>
    <mergeCell ref="H29:H30"/>
    <mergeCell ref="I29:I30"/>
    <mergeCell ref="J29:J30"/>
    <mergeCell ref="K29:K30"/>
    <mergeCell ref="L29:L30"/>
    <mergeCell ref="H48:J48"/>
    <mergeCell ref="J31:J32"/>
    <mergeCell ref="E36:M38"/>
    <mergeCell ref="L21:L23"/>
    <mergeCell ref="M21:M23"/>
    <mergeCell ref="A82:N82"/>
    <mergeCell ref="N76:N77"/>
    <mergeCell ref="A76:A77"/>
    <mergeCell ref="F70:F71"/>
    <mergeCell ref="I70:I71"/>
    <mergeCell ref="N70:N71"/>
    <mergeCell ref="M29:M30"/>
    <mergeCell ref="N46:N49"/>
    <mergeCell ref="D90:D92"/>
    <mergeCell ref="D93:D94"/>
    <mergeCell ref="A84:A88"/>
    <mergeCell ref="B84:B88"/>
    <mergeCell ref="C84:C88"/>
    <mergeCell ref="C90:C92"/>
    <mergeCell ref="A93:A94"/>
    <mergeCell ref="B93:B94"/>
    <mergeCell ref="C93:C94"/>
    <mergeCell ref="D84:D88"/>
    <mergeCell ref="N66:N69"/>
    <mergeCell ref="E68:G68"/>
    <mergeCell ref="J70:J71"/>
    <mergeCell ref="K68:M68"/>
    <mergeCell ref="N57:N60"/>
    <mergeCell ref="E59:G59"/>
    <mergeCell ref="H59:J59"/>
    <mergeCell ref="E56:M58"/>
    <mergeCell ref="G70:G71"/>
    <mergeCell ref="H70:H71"/>
    <mergeCell ref="N37:N40"/>
    <mergeCell ref="E39:G39"/>
    <mergeCell ref="H39:J39"/>
    <mergeCell ref="E25:G25"/>
    <mergeCell ref="M33:M35"/>
    <mergeCell ref="H33:H35"/>
    <mergeCell ref="N33:N35"/>
    <mergeCell ref="E29:E30"/>
    <mergeCell ref="F29:F30"/>
    <mergeCell ref="L33:L35"/>
    <mergeCell ref="N3:N6"/>
    <mergeCell ref="N14:N15"/>
    <mergeCell ref="N25:N26"/>
    <mergeCell ref="N31:N32"/>
    <mergeCell ref="H25:J25"/>
    <mergeCell ref="N29:N30"/>
    <mergeCell ref="N21:N23"/>
    <mergeCell ref="K31:K32"/>
    <mergeCell ref="L31:L32"/>
    <mergeCell ref="M31:M32"/>
    <mergeCell ref="E5:G5"/>
    <mergeCell ref="H5:J5"/>
    <mergeCell ref="B2:B6"/>
    <mergeCell ref="N7:N8"/>
    <mergeCell ref="E14:G14"/>
    <mergeCell ref="H14:J14"/>
    <mergeCell ref="K14:M14"/>
    <mergeCell ref="B7:B9"/>
    <mergeCell ref="D2:D6"/>
    <mergeCell ref="D13:D15"/>
    <mergeCell ref="A72:A75"/>
    <mergeCell ref="B72:B75"/>
    <mergeCell ref="C31:C32"/>
    <mergeCell ref="B27:B28"/>
    <mergeCell ref="B45:B49"/>
    <mergeCell ref="C27:C28"/>
    <mergeCell ref="A36:A40"/>
    <mergeCell ref="A41:A43"/>
    <mergeCell ref="C70:C71"/>
    <mergeCell ref="A65:A69"/>
    <mergeCell ref="A2:A6"/>
    <mergeCell ref="A20:A23"/>
    <mergeCell ref="B21:B23"/>
    <mergeCell ref="B10:B12"/>
    <mergeCell ref="C2:C6"/>
    <mergeCell ref="A7:A9"/>
    <mergeCell ref="B13:B15"/>
    <mergeCell ref="C13:C15"/>
    <mergeCell ref="A10:A12"/>
    <mergeCell ref="A13:A15"/>
    <mergeCell ref="A24:A26"/>
    <mergeCell ref="B24:B26"/>
    <mergeCell ref="C24:C26"/>
    <mergeCell ref="B29:B30"/>
    <mergeCell ref="C29:C30"/>
    <mergeCell ref="B31:B32"/>
    <mergeCell ref="A31:A32"/>
    <mergeCell ref="A53:A55"/>
    <mergeCell ref="G31:G32"/>
    <mergeCell ref="F31:F32"/>
    <mergeCell ref="I33:I35"/>
    <mergeCell ref="H31:H32"/>
    <mergeCell ref="I31:I32"/>
    <mergeCell ref="C36:C40"/>
    <mergeCell ref="A45:A49"/>
    <mergeCell ref="C45:C49"/>
    <mergeCell ref="D31:D32"/>
    <mergeCell ref="D65:D69"/>
    <mergeCell ref="D56:D60"/>
    <mergeCell ref="A70:A71"/>
    <mergeCell ref="A56:A60"/>
    <mergeCell ref="B56:B60"/>
    <mergeCell ref="C56:C60"/>
    <mergeCell ref="A61:A62"/>
    <mergeCell ref="B70:B71"/>
    <mergeCell ref="B65:B69"/>
    <mergeCell ref="C65:C69"/>
    <mergeCell ref="A1:N1"/>
    <mergeCell ref="E2:M4"/>
    <mergeCell ref="K5:M5"/>
    <mergeCell ref="A33:A35"/>
    <mergeCell ref="B33:B35"/>
    <mergeCell ref="B36:B40"/>
    <mergeCell ref="D24:D26"/>
    <mergeCell ref="K25:M25"/>
    <mergeCell ref="G33:G35"/>
    <mergeCell ref="E33:E35"/>
    <mergeCell ref="D36:D40"/>
    <mergeCell ref="A95:N95"/>
    <mergeCell ref="E76:E77"/>
    <mergeCell ref="F76:F77"/>
    <mergeCell ref="G76:G77"/>
    <mergeCell ref="H76:H77"/>
    <mergeCell ref="K59:M59"/>
    <mergeCell ref="D45:D49"/>
    <mergeCell ref="E45:M47"/>
    <mergeCell ref="D70:D71"/>
    <mergeCell ref="K48:M48"/>
    <mergeCell ref="K39:M39"/>
    <mergeCell ref="H68:J68"/>
    <mergeCell ref="K70:K71"/>
    <mergeCell ref="F33:F35"/>
    <mergeCell ref="L70:L71"/>
    <mergeCell ref="M70:M71"/>
    <mergeCell ref="B76:B77"/>
    <mergeCell ref="D76:D77"/>
    <mergeCell ref="D29:D30"/>
    <mergeCell ref="G29:G30"/>
    <mergeCell ref="C76:C77"/>
    <mergeCell ref="K33:K35"/>
    <mergeCell ref="J33:J35"/>
    <mergeCell ref="E70:E71"/>
    <mergeCell ref="E65:M67"/>
    <mergeCell ref="E31:E32"/>
  </mergeCells>
  <pageMargins left="0.11811023622047245" right="0.11811023622047245" top="0.19685039370078741" bottom="0.15748031496062992" header="0" footer="0.31496062992125984"/>
  <pageSetup scale="97" orientation="landscape"/>
  <rowBreaks count="7" manualBreakCount="7">
    <brk id="12" max="16383" man="1"/>
    <brk id="23" max="16383" man="1"/>
    <brk id="35" max="16383" man="1"/>
    <brk id="44" max="16383" man="1"/>
    <brk id="55" max="16383" man="1"/>
    <brk id="64" max="16383" man="1"/>
    <brk id="8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2025 İPC</vt:lpstr>
      <vt:lpstr>'2025 İPC'!_GoBack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2025-03-10T12:52:51Z</dcterms:modified>
</cp:coreProperties>
</file>